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xr:revisionPtr revIDLastSave="0" documentId="13_ncr:1000001_{C9D3E59D-3D2C-8241-9158-6C93CA18E45A}" xr6:coauthVersionLast="47" xr6:coauthVersionMax="47" xr10:uidLastSave="{00000000-0000-0000-0000-000000000000}"/>
  <bookViews>
    <workbookView xWindow="360" yWindow="45" windowWidth="19440" windowHeight="9975" tabRatio="757" firstSheet="6" activeTab="16" xr2:uid="{00000000-000D-0000-FFFF-FFFF00000000}"/>
  </bookViews>
  <sheets>
    <sheet name="HOME" sheetId="40" r:id="rId1"/>
    <sheet name="શાળા" sheetId="1" r:id="rId2"/>
    <sheet name="વિદ્યાર્થી માહિતી" sheetId="2" r:id="rId3"/>
    <sheet name="સામયિક કસોટી-1" sheetId="3" r:id="rId4"/>
    <sheet name="T-1" sheetId="5" r:id="rId5"/>
    <sheet name="T1 Result" sheetId="37" r:id="rId6"/>
    <sheet name="સામયિક કસોટી-2" sheetId="29" r:id="rId7"/>
    <sheet name="T-2" sheetId="26" r:id="rId8"/>
    <sheet name="T2 Result" sheetId="38" r:id="rId9"/>
    <sheet name="T-3" sheetId="7" r:id="rId10"/>
    <sheet name="આંતરિક" sheetId="9" r:id="rId11"/>
    <sheet name="સિદ્ધિ+કૃપા" sheetId="19" r:id="rId12"/>
    <sheet name="T-3 Result" sheetId="34" r:id="rId13"/>
    <sheet name="T-3 A4" sheetId="35" r:id="rId14"/>
    <sheet name="પ્રથમ પેજ" sheetId="41" r:id="rId15"/>
    <sheet name="તારીજ" sheetId="25" r:id="rId16"/>
    <sheet name="સમગ્ર પરિણામ " sheetId="10" r:id="rId17"/>
    <sheet name="શાળા સિદ્ધિ" sheetId="36" r:id="rId18"/>
    <sheet name="શાળા સંગૃહિત" sheetId="21" r:id="rId19"/>
    <sheet name="કુલ વાર્ષિક" sheetId="32" r:id="rId20"/>
    <sheet name="TOP-10" sheetId="31" r:id="rId21"/>
    <sheet name="વાર્ષિક જનરલ" sheetId="18" r:id="rId22"/>
    <sheet name="S1" sheetId="14" r:id="rId23"/>
  </sheets>
  <definedNames>
    <definedName name="_xlnm.Print_Titles" localSheetId="22">'S1'!$3:$3</definedName>
    <definedName name="_xlnm.Print_Titles" localSheetId="4">'T-1'!$3:$4</definedName>
    <definedName name="_xlnm.Print_Titles" localSheetId="7">'T-2'!$3:$4</definedName>
    <definedName name="_xlnm.Print_Titles" localSheetId="9">'T-3'!$4:$4</definedName>
    <definedName name="_xlnm.Print_Titles" localSheetId="10">આંતરિક!$A:$C,આંતરિક!$2:$3</definedName>
    <definedName name="_xlnm.Print_Titles" localSheetId="19">'કુલ વાર્ષિક'!$3:$3</definedName>
    <definedName name="_xlnm.Print_Titles" localSheetId="21">'વાર્ષિક જનરલ'!$4:$4</definedName>
    <definedName name="_xlnm.Print_Titles" localSheetId="11">'સિદ્ધિ+કૃપા'!$4:$4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21" l="1"/>
  <c r="P31" i="21"/>
  <c r="O31" i="21"/>
  <c r="N31" i="21"/>
  <c r="R17" i="21"/>
  <c r="P17" i="21"/>
  <c r="O17" i="21"/>
  <c r="N17" i="21"/>
  <c r="P3" i="21"/>
  <c r="O3" i="21"/>
  <c r="N3" i="21"/>
  <c r="E20" i="35"/>
  <c r="E19" i="35"/>
  <c r="E18" i="35"/>
  <c r="Q9" i="34"/>
  <c r="Q8" i="34"/>
  <c r="Q7" i="34"/>
  <c r="C3" i="34"/>
  <c r="BB2" i="9"/>
  <c r="AX2" i="9"/>
  <c r="AT2" i="9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5" i="7"/>
  <c r="L10" i="7"/>
  <c r="L11" i="7"/>
  <c r="L5" i="7"/>
  <c r="L6" i="7"/>
  <c r="L7" i="7"/>
  <c r="L8" i="7"/>
  <c r="L9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H20" i="41"/>
  <c r="P3" i="7"/>
  <c r="N3" i="7"/>
  <c r="L3" i="7"/>
  <c r="A32" i="21"/>
  <c r="A18" i="21"/>
  <c r="A4" i="21"/>
  <c r="C4" i="35"/>
  <c r="DN8" i="10"/>
  <c r="DN9" i="10"/>
  <c r="DN10" i="10"/>
  <c r="DN11" i="10"/>
  <c r="DN12" i="10"/>
  <c r="DN13" i="10"/>
  <c r="DN14" i="10"/>
  <c r="DN15" i="10"/>
  <c r="DN16" i="10"/>
  <c r="DN17" i="10"/>
  <c r="DN18" i="10"/>
  <c r="DN19" i="10"/>
  <c r="DN20" i="10"/>
  <c r="DN21" i="10"/>
  <c r="DN22" i="10"/>
  <c r="DN23" i="10"/>
  <c r="DN24" i="10"/>
  <c r="DN25" i="10"/>
  <c r="DN26" i="10"/>
  <c r="DN27" i="10"/>
  <c r="DN28" i="10"/>
  <c r="DN29" i="10"/>
  <c r="DN30" i="10"/>
  <c r="DN31" i="10"/>
  <c r="DN32" i="10"/>
  <c r="DN33" i="10"/>
  <c r="DN34" i="10"/>
  <c r="DN35" i="10"/>
  <c r="DN36" i="10"/>
  <c r="DN37" i="10"/>
  <c r="DN38" i="10"/>
  <c r="DN39" i="10"/>
  <c r="DN40" i="10"/>
  <c r="DN41" i="10"/>
  <c r="DN42" i="10"/>
  <c r="DN43" i="10"/>
  <c r="DN44" i="10"/>
  <c r="DN45" i="10"/>
  <c r="DN46" i="10"/>
  <c r="DN47" i="10"/>
  <c r="DN48" i="10"/>
  <c r="DN49" i="10"/>
  <c r="DN50" i="10"/>
  <c r="DN51" i="10"/>
  <c r="DN52" i="10"/>
  <c r="DN53" i="10"/>
  <c r="DN54" i="10"/>
  <c r="DN55" i="10"/>
  <c r="DN56" i="10"/>
  <c r="DN57" i="10"/>
  <c r="DN58" i="10"/>
  <c r="DN59" i="10"/>
  <c r="DN60" i="10"/>
  <c r="DN61" i="10"/>
  <c r="DN62" i="10"/>
  <c r="DN63" i="10"/>
  <c r="DN64" i="10"/>
  <c r="DN65" i="10"/>
  <c r="DN66" i="10"/>
  <c r="DN67" i="10"/>
  <c r="DN68" i="10"/>
  <c r="DN69" i="10"/>
  <c r="DN70" i="10"/>
  <c r="DN71" i="10"/>
  <c r="DN72" i="10"/>
  <c r="DN73" i="10"/>
  <c r="DN74" i="10"/>
  <c r="DN75" i="10"/>
  <c r="DN76" i="10"/>
  <c r="DN77" i="10"/>
  <c r="DN78" i="10"/>
  <c r="DN79" i="10"/>
  <c r="DN80" i="10"/>
  <c r="DN81" i="10"/>
  <c r="DN82" i="10"/>
  <c r="DN83" i="10"/>
  <c r="DN84" i="10"/>
  <c r="DN85" i="10"/>
  <c r="DN86" i="10"/>
  <c r="DN87" i="10"/>
  <c r="DN88" i="10"/>
  <c r="DN89" i="10"/>
  <c r="DN90" i="10"/>
  <c r="DN91" i="10"/>
  <c r="DN92" i="10"/>
  <c r="DN93" i="10"/>
  <c r="DN94" i="10"/>
  <c r="DN95" i="10"/>
  <c r="DN96" i="10"/>
  <c r="DN97" i="10"/>
  <c r="DN98" i="10"/>
  <c r="DN99" i="10"/>
  <c r="DN100" i="10"/>
  <c r="DN101" i="10"/>
  <c r="DN102" i="10"/>
  <c r="DN103" i="10"/>
  <c r="DN104" i="10"/>
  <c r="DN105" i="10"/>
  <c r="DN10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C80" i="10"/>
  <c r="DC81" i="10"/>
  <c r="DC82" i="10"/>
  <c r="DC83" i="10"/>
  <c r="DC84" i="10"/>
  <c r="DC85" i="10"/>
  <c r="DC86" i="10"/>
  <c r="DC87" i="10"/>
  <c r="DC88" i="10"/>
  <c r="DC89" i="10"/>
  <c r="DC90" i="10"/>
  <c r="DC91" i="10"/>
  <c r="DC92" i="10"/>
  <c r="DC93" i="10"/>
  <c r="DC94" i="10"/>
  <c r="DC95" i="10"/>
  <c r="DC96" i="10"/>
  <c r="DC97" i="10"/>
  <c r="DC98" i="10"/>
  <c r="DC99" i="10"/>
  <c r="DC100" i="10"/>
  <c r="DC101" i="10"/>
  <c r="DC102" i="10"/>
  <c r="DC103" i="10"/>
  <c r="DC104" i="10"/>
  <c r="DC105" i="10"/>
  <c r="DC106" i="10"/>
  <c r="DC7" i="10"/>
  <c r="DN7" i="10"/>
  <c r="AG3" i="19"/>
  <c r="AD3" i="19"/>
  <c r="G21" i="41"/>
  <c r="DJ13" i="10"/>
  <c r="DJ14" i="10"/>
  <c r="DJ15" i="10"/>
  <c r="DJ16" i="10"/>
  <c r="DJ17" i="10"/>
  <c r="DJ18" i="10"/>
  <c r="DJ19" i="10"/>
  <c r="DJ20" i="10"/>
  <c r="DJ21" i="10"/>
  <c r="DJ22" i="10"/>
  <c r="DJ23" i="10"/>
  <c r="DJ24" i="10"/>
  <c r="DJ25" i="10"/>
  <c r="DJ26" i="10"/>
  <c r="DJ27" i="10"/>
  <c r="DJ28" i="10"/>
  <c r="DJ29" i="10"/>
  <c r="DJ30" i="10"/>
  <c r="DJ31" i="10"/>
  <c r="DJ32" i="10"/>
  <c r="DJ33" i="10"/>
  <c r="DJ34" i="10"/>
  <c r="DJ35" i="10"/>
  <c r="DJ36" i="10"/>
  <c r="DJ37" i="10"/>
  <c r="DJ38" i="10"/>
  <c r="DJ39" i="10"/>
  <c r="DJ40" i="10"/>
  <c r="DJ41" i="10"/>
  <c r="DJ42" i="10"/>
  <c r="DJ43" i="10"/>
  <c r="DJ44" i="10"/>
  <c r="DJ45" i="10"/>
  <c r="DJ46" i="10"/>
  <c r="DJ47" i="10"/>
  <c r="DJ48" i="10"/>
  <c r="DJ49" i="10"/>
  <c r="DJ50" i="10"/>
  <c r="DJ51" i="10"/>
  <c r="DJ52" i="10"/>
  <c r="DJ53" i="10"/>
  <c r="DJ54" i="10"/>
  <c r="DJ55" i="10"/>
  <c r="DJ56" i="10"/>
  <c r="DJ57" i="10"/>
  <c r="DJ58" i="10"/>
  <c r="DJ59" i="10"/>
  <c r="DJ60" i="10"/>
  <c r="DJ61" i="10"/>
  <c r="DJ62" i="10"/>
  <c r="DJ63" i="10"/>
  <c r="DJ64" i="10"/>
  <c r="DJ65" i="10"/>
  <c r="DJ66" i="10"/>
  <c r="DJ67" i="10"/>
  <c r="DJ68" i="10"/>
  <c r="DJ69" i="10"/>
  <c r="DJ70" i="10"/>
  <c r="DJ71" i="10"/>
  <c r="DJ72" i="10"/>
  <c r="DJ73" i="10"/>
  <c r="DJ74" i="10"/>
  <c r="DJ75" i="10"/>
  <c r="DJ76" i="10"/>
  <c r="DJ77" i="10"/>
  <c r="DJ78" i="10"/>
  <c r="DJ79" i="10"/>
  <c r="DJ80" i="10"/>
  <c r="DJ81" i="10"/>
  <c r="DJ82" i="10"/>
  <c r="DJ83" i="10"/>
  <c r="DJ84" i="10"/>
  <c r="DJ85" i="10"/>
  <c r="DJ86" i="10"/>
  <c r="DJ87" i="10"/>
  <c r="DJ88" i="10"/>
  <c r="DJ89" i="10"/>
  <c r="DJ90" i="10"/>
  <c r="DJ91" i="10"/>
  <c r="DJ92" i="10"/>
  <c r="DJ93" i="10"/>
  <c r="DJ94" i="10"/>
  <c r="DJ95" i="10"/>
  <c r="DJ96" i="10"/>
  <c r="DJ97" i="10"/>
  <c r="DJ98" i="10"/>
  <c r="DJ99" i="10"/>
  <c r="DJ100" i="10"/>
  <c r="DJ101" i="10"/>
  <c r="DJ102" i="10"/>
  <c r="DJ103" i="10"/>
  <c r="DJ104" i="10"/>
  <c r="DJ105" i="10"/>
  <c r="DJ106" i="10"/>
  <c r="L4" i="41"/>
  <c r="H4" i="41"/>
  <c r="C4" i="41"/>
  <c r="A2" i="41"/>
  <c r="A1" i="41"/>
  <c r="L14" i="41"/>
  <c r="L15" i="41"/>
  <c r="L16" i="41"/>
  <c r="L17" i="41"/>
  <c r="L18" i="41"/>
  <c r="L19" i="41"/>
  <c r="L20" i="41"/>
  <c r="L21" i="41"/>
  <c r="L22" i="41"/>
  <c r="L13" i="41"/>
  <c r="G19" i="41"/>
  <c r="H22" i="41"/>
  <c r="H21" i="41"/>
  <c r="H19" i="41"/>
  <c r="H18" i="41"/>
  <c r="H17" i="41"/>
  <c r="H16" i="41"/>
  <c r="H15" i="41"/>
  <c r="H14" i="41"/>
  <c r="G22" i="41"/>
  <c r="G18" i="41"/>
  <c r="G17" i="41"/>
  <c r="G16" i="41"/>
  <c r="G15" i="41"/>
  <c r="G14" i="41"/>
  <c r="E14" i="41"/>
  <c r="E15" i="41"/>
  <c r="E16" i="41"/>
  <c r="E17" i="41"/>
  <c r="E18" i="41"/>
  <c r="E19" i="41"/>
  <c r="E20" i="41"/>
  <c r="E21" i="41"/>
  <c r="E22" i="41"/>
  <c r="E13" i="41"/>
  <c r="H13" i="41"/>
  <c r="G13" i="41"/>
  <c r="B14" i="41"/>
  <c r="B15" i="41"/>
  <c r="B16" i="41"/>
  <c r="B17" i="41"/>
  <c r="B18" i="41"/>
  <c r="B19" i="41"/>
  <c r="B13" i="41"/>
  <c r="O2" i="18"/>
  <c r="V5" i="34"/>
  <c r="R5" i="34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4" i="2"/>
  <c r="K5" i="2"/>
  <c r="K6" i="2"/>
  <c r="K3" i="2"/>
  <c r="C32" i="34"/>
  <c r="C24" i="34"/>
  <c r="C25" i="34"/>
  <c r="C26" i="34"/>
  <c r="C27" i="34"/>
  <c r="C28" i="34"/>
  <c r="C29" i="34"/>
  <c r="C23" i="34"/>
  <c r="L20" i="34"/>
  <c r="X18" i="34"/>
  <c r="R22" i="34"/>
  <c r="P18" i="34"/>
  <c r="H30" i="34"/>
  <c r="U19" i="34"/>
  <c r="C19" i="34"/>
  <c r="A18" i="34"/>
  <c r="U2" i="34"/>
  <c r="C2" i="34"/>
  <c r="A1" i="34"/>
  <c r="E34" i="38"/>
  <c r="Q26" i="38"/>
  <c r="O26" i="38"/>
  <c r="M26" i="38"/>
  <c r="K26" i="38"/>
  <c r="I26" i="38"/>
  <c r="G26" i="38"/>
  <c r="E26" i="38"/>
  <c r="U19" i="38"/>
  <c r="J24" i="38"/>
  <c r="R22" i="38"/>
  <c r="K22" i="38"/>
  <c r="G22" i="38"/>
  <c r="E20" i="38"/>
  <c r="E19" i="38"/>
  <c r="E16" i="38"/>
  <c r="Q8" i="38"/>
  <c r="O8" i="38"/>
  <c r="M8" i="38"/>
  <c r="K8" i="38"/>
  <c r="I8" i="38"/>
  <c r="G8" i="38"/>
  <c r="E8" i="38"/>
  <c r="R6" i="38"/>
  <c r="J6" i="38"/>
  <c r="D6" i="38"/>
  <c r="R4" i="38"/>
  <c r="K4" i="38"/>
  <c r="G4" i="38"/>
  <c r="E2" i="38"/>
  <c r="E1" i="38"/>
  <c r="E34" i="37"/>
  <c r="D6" i="37"/>
  <c r="U19" i="37"/>
  <c r="R24" i="37"/>
  <c r="Q26" i="37"/>
  <c r="O26" i="37"/>
  <c r="M26" i="37"/>
  <c r="K26" i="37"/>
  <c r="I26" i="37"/>
  <c r="G26" i="37"/>
  <c r="E26" i="37"/>
  <c r="R6" i="37"/>
  <c r="J6" i="37"/>
  <c r="R22" i="37"/>
  <c r="K22" i="37"/>
  <c r="G22" i="37"/>
  <c r="E20" i="37"/>
  <c r="E19" i="37"/>
  <c r="E16" i="37"/>
  <c r="R4" i="37"/>
  <c r="K4" i="37"/>
  <c r="G4" i="37"/>
  <c r="Q8" i="37"/>
  <c r="O8" i="37"/>
  <c r="M8" i="37"/>
  <c r="K8" i="37"/>
  <c r="I8" i="37"/>
  <c r="G8" i="37"/>
  <c r="E8" i="37"/>
  <c r="E2" i="37"/>
  <c r="E1" i="37"/>
  <c r="Q24" i="34"/>
  <c r="Q26" i="34"/>
  <c r="C20" i="34"/>
  <c r="Q25" i="34"/>
  <c r="G20" i="41"/>
  <c r="M21" i="34"/>
  <c r="V22" i="34"/>
  <c r="T20" i="34"/>
  <c r="S21" i="34"/>
  <c r="F21" i="41"/>
  <c r="F19" i="41"/>
  <c r="F17" i="41"/>
  <c r="F15" i="41"/>
  <c r="F22" i="41"/>
  <c r="F20" i="41"/>
  <c r="F18" i="41"/>
  <c r="F16" i="41"/>
  <c r="F14" i="41"/>
  <c r="F13" i="41"/>
  <c r="D24" i="38"/>
  <c r="R24" i="38"/>
  <c r="J24" i="37"/>
  <c r="D24" i="37"/>
  <c r="A7" i="10"/>
  <c r="K7" i="10"/>
  <c r="X7" i="10"/>
  <c r="AK7" i="10"/>
  <c r="AX7" i="10"/>
  <c r="BK7" i="10"/>
  <c r="BX7" i="10"/>
  <c r="CK7" i="10"/>
  <c r="C7" i="10"/>
  <c r="F7" i="10"/>
  <c r="D7" i="10"/>
  <c r="E7" i="10"/>
  <c r="C5" i="9"/>
  <c r="M4" i="3"/>
  <c r="D5" i="9"/>
  <c r="M4" i="29"/>
  <c r="E5" i="9"/>
  <c r="H5" i="9"/>
  <c r="G7" i="10"/>
  <c r="H7" i="10"/>
  <c r="S7" i="10"/>
  <c r="Q7" i="10"/>
  <c r="R7" i="10"/>
  <c r="N4" i="3"/>
  <c r="J5" i="9"/>
  <c r="N4" i="29"/>
  <c r="K5" i="9"/>
  <c r="N5" i="9"/>
  <c r="T7" i="10"/>
  <c r="AF7" i="10"/>
  <c r="AD7" i="10"/>
  <c r="AE7" i="10"/>
  <c r="O4" i="3"/>
  <c r="P5" i="9"/>
  <c r="O4" i="29"/>
  <c r="Q5" i="9"/>
  <c r="T5" i="9"/>
  <c r="AG7" i="10"/>
  <c r="AH7" i="10"/>
  <c r="AI7" i="10"/>
  <c r="AS7" i="10"/>
  <c r="AQ7" i="10"/>
  <c r="AR7" i="10"/>
  <c r="P4" i="3"/>
  <c r="V5" i="9"/>
  <c r="P4" i="29"/>
  <c r="W5" i="9"/>
  <c r="Z5" i="9"/>
  <c r="AT7" i="10"/>
  <c r="BF7" i="10"/>
  <c r="BD7" i="10"/>
  <c r="BE7" i="10"/>
  <c r="Q4" i="3"/>
  <c r="AB5" i="9"/>
  <c r="Q4" i="29"/>
  <c r="AC5" i="9"/>
  <c r="AF5" i="9"/>
  <c r="BG7" i="10"/>
  <c r="BS7" i="10"/>
  <c r="BQ7" i="10"/>
  <c r="BR7" i="10"/>
  <c r="R4" i="3"/>
  <c r="AH5" i="9"/>
  <c r="R4" i="29"/>
  <c r="AI5" i="9"/>
  <c r="AL5" i="9"/>
  <c r="BT7" i="10"/>
  <c r="CF7" i="10"/>
  <c r="CD7" i="10"/>
  <c r="CE7" i="10"/>
  <c r="S4" i="3"/>
  <c r="AN5" i="9"/>
  <c r="S4" i="29"/>
  <c r="AO5" i="9"/>
  <c r="AR5" i="9"/>
  <c r="CG7" i="10"/>
  <c r="CH7" i="10"/>
  <c r="CI7" i="10"/>
  <c r="J7" i="10"/>
  <c r="W7" i="10"/>
  <c r="AJ7" i="10"/>
  <c r="AW7" i="10"/>
  <c r="BJ7" i="10"/>
  <c r="BW7" i="10"/>
  <c r="CJ7" i="10"/>
  <c r="CQ7" i="10"/>
  <c r="CR7" i="10"/>
  <c r="AV5" i="9"/>
  <c r="CS7" i="10"/>
  <c r="CU7" i="10"/>
  <c r="CV7" i="10"/>
  <c r="DB7" i="10"/>
  <c r="AZ5" i="9"/>
  <c r="DD7" i="10"/>
  <c r="DF7" i="10"/>
  <c r="DG7" i="10"/>
  <c r="DM7" i="10"/>
  <c r="BD5" i="9"/>
  <c r="DO7" i="10"/>
  <c r="DQ7" i="10"/>
  <c r="DR7" i="10"/>
  <c r="DW7" i="10"/>
  <c r="L15" i="14"/>
  <c r="Q15" i="14"/>
  <c r="L16" i="14"/>
  <c r="Q16" i="14"/>
  <c r="L17" i="14"/>
  <c r="Q17" i="14"/>
  <c r="L18" i="14"/>
  <c r="Q18" i="14"/>
  <c r="L19" i="14"/>
  <c r="Q19" i="14"/>
  <c r="L20" i="14"/>
  <c r="Q20" i="14"/>
  <c r="L21" i="14"/>
  <c r="Q21" i="14"/>
  <c r="L22" i="14"/>
  <c r="Q22" i="14"/>
  <c r="L23" i="14"/>
  <c r="Q23" i="14"/>
  <c r="L24" i="14"/>
  <c r="Q24" i="14"/>
  <c r="L25" i="14"/>
  <c r="Q25" i="14"/>
  <c r="L26" i="14"/>
  <c r="Q26" i="14"/>
  <c r="L27" i="14"/>
  <c r="Q27" i="14"/>
  <c r="L28" i="14"/>
  <c r="Q28" i="14"/>
  <c r="L29" i="14"/>
  <c r="Q29" i="14"/>
  <c r="L30" i="14"/>
  <c r="Q30" i="14"/>
  <c r="L31" i="14"/>
  <c r="Q31" i="14"/>
  <c r="L32" i="14"/>
  <c r="Q32" i="14"/>
  <c r="L33" i="14"/>
  <c r="Q33" i="14"/>
  <c r="L34" i="14"/>
  <c r="Q34" i="14"/>
  <c r="L35" i="14"/>
  <c r="Q35" i="14"/>
  <c r="L36" i="14"/>
  <c r="Q36" i="14"/>
  <c r="L37" i="14"/>
  <c r="Q37" i="14"/>
  <c r="L38" i="14"/>
  <c r="Q38" i="14"/>
  <c r="L39" i="14"/>
  <c r="Q39" i="14"/>
  <c r="L40" i="14"/>
  <c r="Q40" i="14"/>
  <c r="L41" i="14"/>
  <c r="Q41" i="14"/>
  <c r="L42" i="14"/>
  <c r="Q42" i="14"/>
  <c r="L43" i="14"/>
  <c r="Q43" i="14"/>
  <c r="L44" i="14"/>
  <c r="Q44" i="14"/>
  <c r="L45" i="14"/>
  <c r="Q45" i="14"/>
  <c r="L46" i="14"/>
  <c r="Q46" i="14"/>
  <c r="L47" i="14"/>
  <c r="Q47" i="14"/>
  <c r="L48" i="14"/>
  <c r="Q48" i="14"/>
  <c r="L49" i="14"/>
  <c r="Q49" i="14"/>
  <c r="L50" i="14"/>
  <c r="Q50" i="14"/>
  <c r="L51" i="14"/>
  <c r="Q51" i="14"/>
  <c r="L52" i="14"/>
  <c r="Q52" i="14"/>
  <c r="L53" i="14"/>
  <c r="Q53" i="14"/>
  <c r="L54" i="14"/>
  <c r="Q54" i="14"/>
  <c r="L55" i="14"/>
  <c r="Q55" i="14"/>
  <c r="L56" i="14"/>
  <c r="Q56" i="14"/>
  <c r="L57" i="14"/>
  <c r="Q57" i="14"/>
  <c r="L58" i="14"/>
  <c r="Q58" i="14"/>
  <c r="L59" i="14"/>
  <c r="Q59" i="14"/>
  <c r="L60" i="14"/>
  <c r="Q60" i="14"/>
  <c r="L61" i="14"/>
  <c r="Q61" i="14"/>
  <c r="L62" i="14"/>
  <c r="Q62" i="14"/>
  <c r="L63" i="14"/>
  <c r="Q63" i="14"/>
  <c r="L64" i="14"/>
  <c r="Q64" i="14"/>
  <c r="L65" i="14"/>
  <c r="Q65" i="14"/>
  <c r="L66" i="14"/>
  <c r="Q66" i="14"/>
  <c r="L67" i="14"/>
  <c r="Q67" i="14"/>
  <c r="L68" i="14"/>
  <c r="Q68" i="14"/>
  <c r="L69" i="14"/>
  <c r="Q69" i="14"/>
  <c r="L70" i="14"/>
  <c r="Q70" i="14"/>
  <c r="L71" i="14"/>
  <c r="Q71" i="14"/>
  <c r="L72" i="14"/>
  <c r="Q72" i="14"/>
  <c r="L73" i="14"/>
  <c r="Q73" i="14"/>
  <c r="L74" i="14"/>
  <c r="Q74" i="14"/>
  <c r="L75" i="14"/>
  <c r="Q75" i="14"/>
  <c r="L76" i="14"/>
  <c r="Q76" i="14"/>
  <c r="L77" i="14"/>
  <c r="Q77" i="14"/>
  <c r="L78" i="14"/>
  <c r="Q78" i="14"/>
  <c r="L79" i="14"/>
  <c r="Q79" i="14"/>
  <c r="L80" i="14"/>
  <c r="Q80" i="14"/>
  <c r="L81" i="14"/>
  <c r="Q81" i="14"/>
  <c r="L82" i="14"/>
  <c r="Q82" i="14"/>
  <c r="L83" i="14"/>
  <c r="Q83" i="14"/>
  <c r="L84" i="14"/>
  <c r="Q84" i="14"/>
  <c r="L85" i="14"/>
  <c r="Q85" i="14"/>
  <c r="L86" i="14"/>
  <c r="Q86" i="14"/>
  <c r="L87" i="14"/>
  <c r="Q87" i="14"/>
  <c r="L88" i="14"/>
  <c r="Q88" i="14"/>
  <c r="L89" i="14"/>
  <c r="Q89" i="14"/>
  <c r="L90" i="14"/>
  <c r="Q90" i="14"/>
  <c r="L91" i="14"/>
  <c r="Q91" i="14"/>
  <c r="L92" i="14"/>
  <c r="Q92" i="14"/>
  <c r="L93" i="14"/>
  <c r="Q93" i="14"/>
  <c r="L94" i="14"/>
  <c r="Q94" i="14"/>
  <c r="L95" i="14"/>
  <c r="Q95" i="14"/>
  <c r="L96" i="14"/>
  <c r="Q96" i="14"/>
  <c r="L97" i="14"/>
  <c r="Q97" i="14"/>
  <c r="L98" i="14"/>
  <c r="Q98" i="14"/>
  <c r="L99" i="14"/>
  <c r="Q99" i="14"/>
  <c r="L100" i="14"/>
  <c r="Q100" i="14"/>
  <c r="L101" i="14"/>
  <c r="Q101" i="14"/>
  <c r="L102" i="14"/>
  <c r="Q102" i="14"/>
  <c r="L103" i="14"/>
  <c r="Q103" i="14"/>
  <c r="C39" i="14"/>
  <c r="O39" i="14"/>
  <c r="C40" i="14"/>
  <c r="O40" i="14"/>
  <c r="C41" i="14"/>
  <c r="O41" i="14"/>
  <c r="C42" i="14"/>
  <c r="O42" i="14"/>
  <c r="C43" i="14"/>
  <c r="O43" i="14"/>
  <c r="C44" i="14"/>
  <c r="O44" i="14"/>
  <c r="C45" i="14"/>
  <c r="O45" i="14"/>
  <c r="C46" i="14"/>
  <c r="O46" i="14"/>
  <c r="C47" i="14"/>
  <c r="O47" i="14"/>
  <c r="C48" i="14"/>
  <c r="O48" i="14"/>
  <c r="C49" i="14"/>
  <c r="O49" i="14"/>
  <c r="C50" i="14"/>
  <c r="O50" i="14"/>
  <c r="C51" i="14"/>
  <c r="O51" i="14"/>
  <c r="C52" i="14"/>
  <c r="O52" i="14"/>
  <c r="C53" i="14"/>
  <c r="O53" i="14"/>
  <c r="C54" i="14"/>
  <c r="O54" i="14"/>
  <c r="C55" i="14"/>
  <c r="O55" i="14"/>
  <c r="C56" i="14"/>
  <c r="O56" i="14"/>
  <c r="C57" i="14"/>
  <c r="O57" i="14"/>
  <c r="C58" i="14"/>
  <c r="O58" i="14"/>
  <c r="C59" i="14"/>
  <c r="O59" i="14"/>
  <c r="C60" i="14"/>
  <c r="O60" i="14"/>
  <c r="C61" i="14"/>
  <c r="O61" i="14"/>
  <c r="C62" i="14"/>
  <c r="O62" i="14"/>
  <c r="C63" i="14"/>
  <c r="O63" i="14"/>
  <c r="C64" i="14"/>
  <c r="O64" i="14"/>
  <c r="C65" i="14"/>
  <c r="O65" i="14"/>
  <c r="C66" i="14"/>
  <c r="O66" i="14"/>
  <c r="C67" i="14"/>
  <c r="O67" i="14"/>
  <c r="C68" i="14"/>
  <c r="O68" i="14"/>
  <c r="C69" i="14"/>
  <c r="O69" i="14"/>
  <c r="C70" i="14"/>
  <c r="O70" i="14"/>
  <c r="C71" i="14"/>
  <c r="O71" i="14"/>
  <c r="C72" i="14"/>
  <c r="O72" i="14"/>
  <c r="C73" i="14"/>
  <c r="O73" i="14"/>
  <c r="C74" i="14"/>
  <c r="O74" i="14"/>
  <c r="C75" i="14"/>
  <c r="O75" i="14"/>
  <c r="C76" i="14"/>
  <c r="O76" i="14"/>
  <c r="C77" i="14"/>
  <c r="O77" i="14"/>
  <c r="C78" i="14"/>
  <c r="O78" i="14"/>
  <c r="C79" i="14"/>
  <c r="O79" i="14"/>
  <c r="C80" i="14"/>
  <c r="O80" i="14"/>
  <c r="C81" i="14"/>
  <c r="O81" i="14"/>
  <c r="C82" i="14"/>
  <c r="O82" i="14"/>
  <c r="C83" i="14"/>
  <c r="O83" i="14"/>
  <c r="C84" i="14"/>
  <c r="O84" i="14"/>
  <c r="C85" i="14"/>
  <c r="O85" i="14"/>
  <c r="C86" i="14"/>
  <c r="O86" i="14"/>
  <c r="C87" i="14"/>
  <c r="O87" i="14"/>
  <c r="C88" i="14"/>
  <c r="O88" i="14"/>
  <c r="C89" i="14"/>
  <c r="O89" i="14"/>
  <c r="C90" i="14"/>
  <c r="O90" i="14"/>
  <c r="C91" i="14"/>
  <c r="O91" i="14"/>
  <c r="C92" i="14"/>
  <c r="O92" i="14"/>
  <c r="C93" i="14"/>
  <c r="O93" i="14"/>
  <c r="C94" i="14"/>
  <c r="O94" i="14"/>
  <c r="C95" i="14"/>
  <c r="O95" i="14"/>
  <c r="C96" i="14"/>
  <c r="O96" i="14"/>
  <c r="C97" i="14"/>
  <c r="O97" i="14"/>
  <c r="C98" i="14"/>
  <c r="O98" i="14"/>
  <c r="C99" i="14"/>
  <c r="O99" i="14"/>
  <c r="C100" i="14"/>
  <c r="O100" i="14"/>
  <c r="C101" i="14"/>
  <c r="O101" i="14"/>
  <c r="C102" i="14"/>
  <c r="O102" i="14"/>
  <c r="C103" i="14"/>
  <c r="O10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4" i="14"/>
  <c r="N73" i="14"/>
  <c r="N74" i="14"/>
  <c r="EA77" i="10"/>
  <c r="N75" i="14"/>
  <c r="EA78" i="10"/>
  <c r="N76" i="14"/>
  <c r="EA79" i="10"/>
  <c r="N77" i="14"/>
  <c r="EA80" i="10"/>
  <c r="N78" i="14"/>
  <c r="EA81" i="10"/>
  <c r="N79" i="14"/>
  <c r="EA82" i="10"/>
  <c r="N80" i="14"/>
  <c r="EA83" i="10"/>
  <c r="N81" i="14"/>
  <c r="EA84" i="10"/>
  <c r="N82" i="14"/>
  <c r="EA85" i="10"/>
  <c r="N83" i="14"/>
  <c r="EA86" i="10"/>
  <c r="N84" i="14"/>
  <c r="EA87" i="10"/>
  <c r="N85" i="14"/>
  <c r="EA88" i="10"/>
  <c r="N86" i="14"/>
  <c r="EA89" i="10"/>
  <c r="N87" i="14"/>
  <c r="EA90" i="10"/>
  <c r="N88" i="14"/>
  <c r="EA91" i="10"/>
  <c r="N89" i="14"/>
  <c r="EA92" i="10"/>
  <c r="N90" i="14"/>
  <c r="EA93" i="10"/>
  <c r="N91" i="14"/>
  <c r="EA94" i="10"/>
  <c r="N92" i="14"/>
  <c r="EA95" i="10"/>
  <c r="N93" i="14"/>
  <c r="EA96" i="10"/>
  <c r="N94" i="14"/>
  <c r="EA97" i="10"/>
  <c r="N95" i="14"/>
  <c r="EA98" i="10"/>
  <c r="N96" i="14"/>
  <c r="EA99" i="10"/>
  <c r="N97" i="14"/>
  <c r="EA100" i="10"/>
  <c r="N98" i="14"/>
  <c r="EA101" i="10"/>
  <c r="N99" i="14"/>
  <c r="EA102" i="10"/>
  <c r="N100" i="14"/>
  <c r="EA103" i="10"/>
  <c r="N101" i="14"/>
  <c r="EA104" i="10"/>
  <c r="N102" i="14"/>
  <c r="EA105" i="10"/>
  <c r="N103" i="14"/>
  <c r="EA106" i="10"/>
  <c r="BV18" i="10"/>
  <c r="I16" i="18"/>
  <c r="T16" i="18"/>
  <c r="BV19" i="10"/>
  <c r="I17" i="18"/>
  <c r="T17" i="18"/>
  <c r="BV20" i="10"/>
  <c r="I18" i="18"/>
  <c r="T18" i="18"/>
  <c r="BV21" i="10"/>
  <c r="I19" i="18"/>
  <c r="T19" i="18"/>
  <c r="BV22" i="10"/>
  <c r="I20" i="18"/>
  <c r="T20" i="18"/>
  <c r="BV23" i="10"/>
  <c r="I21" i="18"/>
  <c r="T21" i="18"/>
  <c r="BV24" i="10"/>
  <c r="I22" i="18"/>
  <c r="T22" i="18"/>
  <c r="BV25" i="10"/>
  <c r="I23" i="18"/>
  <c r="T23" i="18"/>
  <c r="BV26" i="10"/>
  <c r="I24" i="18"/>
  <c r="T24" i="18"/>
  <c r="BV27" i="10"/>
  <c r="I25" i="18"/>
  <c r="T25" i="18"/>
  <c r="BV28" i="10"/>
  <c r="I26" i="18"/>
  <c r="T26" i="18"/>
  <c r="BV29" i="10"/>
  <c r="I27" i="18"/>
  <c r="T27" i="18"/>
  <c r="BV30" i="10"/>
  <c r="I28" i="18"/>
  <c r="T28" i="18"/>
  <c r="BV31" i="10"/>
  <c r="I29" i="18"/>
  <c r="T29" i="18"/>
  <c r="BV32" i="10"/>
  <c r="I30" i="18"/>
  <c r="T30" i="18"/>
  <c r="BV33" i="10"/>
  <c r="I31" i="18"/>
  <c r="T31" i="18"/>
  <c r="BV34" i="10"/>
  <c r="I32" i="18"/>
  <c r="T32" i="18"/>
  <c r="BV35" i="10"/>
  <c r="I33" i="18"/>
  <c r="T33" i="18"/>
  <c r="BV36" i="10"/>
  <c r="I34" i="18"/>
  <c r="T34" i="18"/>
  <c r="BV37" i="10"/>
  <c r="I35" i="18"/>
  <c r="T35" i="18"/>
  <c r="BV38" i="10"/>
  <c r="I36" i="18"/>
  <c r="T36" i="18"/>
  <c r="BV39" i="10"/>
  <c r="I37" i="18"/>
  <c r="T37" i="18"/>
  <c r="BV40" i="10"/>
  <c r="I38" i="18"/>
  <c r="T38" i="18"/>
  <c r="BV41" i="10"/>
  <c r="I39" i="18"/>
  <c r="T39" i="18"/>
  <c r="BV42" i="10"/>
  <c r="I40" i="18"/>
  <c r="T40" i="18"/>
  <c r="BV43" i="10"/>
  <c r="I41" i="18"/>
  <c r="T41" i="18"/>
  <c r="BV44" i="10"/>
  <c r="I42" i="18"/>
  <c r="T42" i="18"/>
  <c r="BV45" i="10"/>
  <c r="I43" i="18"/>
  <c r="T43" i="18"/>
  <c r="BV46" i="10"/>
  <c r="I44" i="18"/>
  <c r="T44" i="18"/>
  <c r="BV47" i="10"/>
  <c r="I45" i="18"/>
  <c r="T45" i="18"/>
  <c r="BV48" i="10"/>
  <c r="I46" i="18"/>
  <c r="T46" i="18"/>
  <c r="BV49" i="10"/>
  <c r="I47" i="18"/>
  <c r="T47" i="18"/>
  <c r="BV50" i="10"/>
  <c r="I48" i="18"/>
  <c r="T48" i="18"/>
  <c r="BV51" i="10"/>
  <c r="I49" i="18"/>
  <c r="T49" i="18"/>
  <c r="BV52" i="10"/>
  <c r="I50" i="18"/>
  <c r="T50" i="18"/>
  <c r="BV53" i="10"/>
  <c r="I51" i="18"/>
  <c r="T51" i="18"/>
  <c r="BV54" i="10"/>
  <c r="I52" i="18"/>
  <c r="T52" i="18"/>
  <c r="BV55" i="10"/>
  <c r="I53" i="18"/>
  <c r="T53" i="18"/>
  <c r="BV56" i="10"/>
  <c r="I54" i="18"/>
  <c r="T54" i="18"/>
  <c r="BV57" i="10"/>
  <c r="I55" i="18"/>
  <c r="T55" i="18"/>
  <c r="BV58" i="10"/>
  <c r="I56" i="18"/>
  <c r="T56" i="18"/>
  <c r="BV59" i="10"/>
  <c r="I57" i="18"/>
  <c r="T57" i="18"/>
  <c r="BV60" i="10"/>
  <c r="I58" i="18"/>
  <c r="T58" i="18"/>
  <c r="BV61" i="10"/>
  <c r="I59" i="18"/>
  <c r="T59" i="18"/>
  <c r="BV62" i="10"/>
  <c r="I60" i="18"/>
  <c r="T60" i="18"/>
  <c r="BV63" i="10"/>
  <c r="I61" i="18"/>
  <c r="T61" i="18"/>
  <c r="BV64" i="10"/>
  <c r="I62" i="18"/>
  <c r="T62" i="18"/>
  <c r="BV65" i="10"/>
  <c r="I63" i="18"/>
  <c r="T63" i="18"/>
  <c r="BV66" i="10"/>
  <c r="I64" i="18"/>
  <c r="T64" i="18"/>
  <c r="BV67" i="10"/>
  <c r="I65" i="18"/>
  <c r="T65" i="18"/>
  <c r="BV68" i="10"/>
  <c r="I66" i="18"/>
  <c r="T66" i="18"/>
  <c r="BV69" i="10"/>
  <c r="I67" i="18"/>
  <c r="T67" i="18"/>
  <c r="BV70" i="10"/>
  <c r="I68" i="18"/>
  <c r="T68" i="18"/>
  <c r="BV71" i="10"/>
  <c r="I69" i="18"/>
  <c r="T69" i="18"/>
  <c r="BV72" i="10"/>
  <c r="I70" i="18"/>
  <c r="T70" i="18"/>
  <c r="BV73" i="10"/>
  <c r="I71" i="18"/>
  <c r="T71" i="18"/>
  <c r="BV74" i="10"/>
  <c r="I72" i="18"/>
  <c r="T72" i="18"/>
  <c r="BV75" i="10"/>
  <c r="I73" i="18"/>
  <c r="T73" i="18"/>
  <c r="BV76" i="10"/>
  <c r="I74" i="18"/>
  <c r="T74" i="18"/>
  <c r="BV77" i="10"/>
  <c r="I75" i="18"/>
  <c r="T75" i="18"/>
  <c r="BV78" i="10"/>
  <c r="I76" i="18"/>
  <c r="T76" i="18"/>
  <c r="BV79" i="10"/>
  <c r="I77" i="18"/>
  <c r="T77" i="18"/>
  <c r="BV80" i="10"/>
  <c r="I78" i="18"/>
  <c r="T78" i="18"/>
  <c r="BV81" i="10"/>
  <c r="I79" i="18"/>
  <c r="T79" i="18"/>
  <c r="BV82" i="10"/>
  <c r="I80" i="18"/>
  <c r="T80" i="18"/>
  <c r="BV83" i="10"/>
  <c r="I81" i="18"/>
  <c r="T81" i="18"/>
  <c r="BV84" i="10"/>
  <c r="I82" i="18"/>
  <c r="T82" i="18"/>
  <c r="BV85" i="10"/>
  <c r="I83" i="18"/>
  <c r="T83" i="18"/>
  <c r="BV86" i="10"/>
  <c r="I84" i="18"/>
  <c r="T84" i="18"/>
  <c r="BV87" i="10"/>
  <c r="I85" i="18"/>
  <c r="T85" i="18"/>
  <c r="BV88" i="10"/>
  <c r="I86" i="18"/>
  <c r="T86" i="18"/>
  <c r="BV89" i="10"/>
  <c r="I87" i="18"/>
  <c r="T87" i="18"/>
  <c r="BV90" i="10"/>
  <c r="I88" i="18"/>
  <c r="T88" i="18"/>
  <c r="BV91" i="10"/>
  <c r="I89" i="18"/>
  <c r="T89" i="18"/>
  <c r="BV92" i="10"/>
  <c r="I90" i="18"/>
  <c r="T90" i="18"/>
  <c r="BV93" i="10"/>
  <c r="I91" i="18"/>
  <c r="T91" i="18"/>
  <c r="BV94" i="10"/>
  <c r="I92" i="18"/>
  <c r="T92" i="18"/>
  <c r="BV95" i="10"/>
  <c r="I93" i="18"/>
  <c r="T93" i="18"/>
  <c r="BV96" i="10"/>
  <c r="I94" i="18"/>
  <c r="T94" i="18"/>
  <c r="BV97" i="10"/>
  <c r="I95" i="18"/>
  <c r="T95" i="18"/>
  <c r="BV98" i="10"/>
  <c r="I96" i="18"/>
  <c r="T96" i="18"/>
  <c r="BV99" i="10"/>
  <c r="I97" i="18"/>
  <c r="T97" i="18"/>
  <c r="BV100" i="10"/>
  <c r="I98" i="18"/>
  <c r="T98" i="18"/>
  <c r="BV101" i="10"/>
  <c r="I99" i="18"/>
  <c r="T99" i="18"/>
  <c r="BV102" i="10"/>
  <c r="I100" i="18"/>
  <c r="T100" i="18"/>
  <c r="BV103" i="10"/>
  <c r="I101" i="18"/>
  <c r="T101" i="18"/>
  <c r="BV104" i="10"/>
  <c r="I102" i="18"/>
  <c r="T102" i="18"/>
  <c r="BV105" i="10"/>
  <c r="I103" i="18"/>
  <c r="T103" i="18"/>
  <c r="BV106" i="10"/>
  <c r="I104" i="18"/>
  <c r="T104" i="18"/>
  <c r="I3" i="36"/>
  <c r="C3" i="36"/>
  <c r="C2" i="36"/>
  <c r="D13" i="3"/>
  <c r="C22" i="35"/>
  <c r="I15" i="35"/>
  <c r="C14" i="35"/>
  <c r="C13" i="35"/>
  <c r="C12" i="35"/>
  <c r="C11" i="35"/>
  <c r="C10" i="35"/>
  <c r="C9" i="35"/>
  <c r="C8" i="35"/>
  <c r="L5" i="35"/>
  <c r="N4" i="35"/>
  <c r="N5" i="35"/>
  <c r="L4" i="35"/>
  <c r="O3" i="35"/>
  <c r="C3" i="35"/>
  <c r="A2" i="35"/>
  <c r="A1" i="35"/>
  <c r="C15" i="34"/>
  <c r="BW8" i="10"/>
  <c r="BW9" i="10"/>
  <c r="L11" i="34"/>
  <c r="A8" i="10"/>
  <c r="A9" i="10"/>
  <c r="L13" i="35"/>
  <c r="BW10" i="10"/>
  <c r="BW11" i="10"/>
  <c r="BW12" i="10"/>
  <c r="BW13" i="10"/>
  <c r="I10" i="14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BW99" i="10"/>
  <c r="BW100" i="10"/>
  <c r="BW101" i="10"/>
  <c r="BW102" i="10"/>
  <c r="BW103" i="10"/>
  <c r="BW104" i="10"/>
  <c r="BW105" i="10"/>
  <c r="BW106" i="10"/>
  <c r="I9" i="14"/>
  <c r="BY16" i="10"/>
  <c r="I14" i="14"/>
  <c r="H13" i="34"/>
  <c r="C12" i="34"/>
  <c r="C11" i="34"/>
  <c r="C10" i="34"/>
  <c r="C9" i="34"/>
  <c r="C8" i="34"/>
  <c r="C7" i="34"/>
  <c r="M4" i="34"/>
  <c r="C6" i="34"/>
  <c r="S4" i="34"/>
  <c r="T3" i="34"/>
  <c r="L3" i="34"/>
  <c r="P1" i="34"/>
  <c r="C41" i="21"/>
  <c r="C40" i="21"/>
  <c r="C27" i="21"/>
  <c r="C26" i="21"/>
  <c r="C13" i="21"/>
  <c r="C12" i="21"/>
  <c r="C15" i="32"/>
  <c r="L15" i="32"/>
  <c r="C16" i="32"/>
  <c r="L16" i="32"/>
  <c r="C17" i="32"/>
  <c r="L17" i="32"/>
  <c r="C18" i="32"/>
  <c r="L18" i="32"/>
  <c r="C19" i="32"/>
  <c r="L19" i="32"/>
  <c r="C20" i="32"/>
  <c r="L20" i="32"/>
  <c r="C21" i="32"/>
  <c r="L21" i="32"/>
  <c r="C22" i="32"/>
  <c r="L22" i="32"/>
  <c r="C23" i="32"/>
  <c r="L23" i="32"/>
  <c r="C24" i="32"/>
  <c r="L24" i="32"/>
  <c r="C25" i="32"/>
  <c r="L25" i="32"/>
  <c r="C26" i="32"/>
  <c r="L26" i="32"/>
  <c r="C27" i="32"/>
  <c r="L27" i="32"/>
  <c r="C28" i="32"/>
  <c r="L28" i="32"/>
  <c r="C29" i="32"/>
  <c r="L29" i="32"/>
  <c r="C30" i="32"/>
  <c r="L30" i="32"/>
  <c r="C31" i="32"/>
  <c r="L31" i="32"/>
  <c r="C32" i="32"/>
  <c r="L32" i="32"/>
  <c r="C33" i="32"/>
  <c r="L33" i="32"/>
  <c r="C34" i="32"/>
  <c r="L34" i="32"/>
  <c r="C35" i="32"/>
  <c r="L35" i="32"/>
  <c r="C36" i="32"/>
  <c r="L36" i="32"/>
  <c r="C37" i="32"/>
  <c r="L37" i="32"/>
  <c r="C38" i="32"/>
  <c r="L38" i="32"/>
  <c r="C39" i="32"/>
  <c r="L39" i="32"/>
  <c r="C40" i="32"/>
  <c r="L40" i="32"/>
  <c r="C41" i="32"/>
  <c r="L41" i="32"/>
  <c r="C42" i="32"/>
  <c r="L42" i="32"/>
  <c r="C43" i="32"/>
  <c r="L43" i="32"/>
  <c r="C44" i="32"/>
  <c r="L44" i="32"/>
  <c r="C45" i="32"/>
  <c r="L45" i="32"/>
  <c r="C46" i="32"/>
  <c r="L46" i="32"/>
  <c r="C47" i="32"/>
  <c r="L47" i="32"/>
  <c r="C48" i="32"/>
  <c r="L48" i="32"/>
  <c r="C49" i="32"/>
  <c r="L49" i="32"/>
  <c r="C50" i="32"/>
  <c r="L50" i="32"/>
  <c r="C51" i="32"/>
  <c r="L51" i="32"/>
  <c r="C52" i="32"/>
  <c r="L52" i="32"/>
  <c r="C53" i="32"/>
  <c r="L53" i="32"/>
  <c r="C54" i="32"/>
  <c r="L54" i="32"/>
  <c r="C55" i="32"/>
  <c r="L55" i="32"/>
  <c r="C56" i="32"/>
  <c r="L56" i="32"/>
  <c r="C57" i="32"/>
  <c r="L57" i="32"/>
  <c r="C58" i="32"/>
  <c r="L58" i="32"/>
  <c r="C59" i="32"/>
  <c r="L59" i="32"/>
  <c r="C60" i="32"/>
  <c r="L60" i="32"/>
  <c r="C61" i="32"/>
  <c r="L61" i="32"/>
  <c r="C62" i="32"/>
  <c r="L62" i="32"/>
  <c r="C63" i="32"/>
  <c r="L63" i="32"/>
  <c r="C64" i="32"/>
  <c r="L64" i="32"/>
  <c r="C65" i="32"/>
  <c r="L65" i="32"/>
  <c r="C66" i="32"/>
  <c r="L66" i="32"/>
  <c r="C67" i="32"/>
  <c r="L67" i="32"/>
  <c r="C68" i="32"/>
  <c r="L68" i="32"/>
  <c r="C69" i="32"/>
  <c r="L69" i="32"/>
  <c r="C70" i="32"/>
  <c r="L70" i="32"/>
  <c r="C71" i="32"/>
  <c r="L71" i="32"/>
  <c r="C72" i="32"/>
  <c r="L72" i="32"/>
  <c r="C73" i="32"/>
  <c r="L73" i="32"/>
  <c r="C74" i="32"/>
  <c r="L74" i="32"/>
  <c r="C75" i="32"/>
  <c r="L75" i="32"/>
  <c r="C76" i="32"/>
  <c r="L76" i="32"/>
  <c r="C77" i="32"/>
  <c r="L77" i="32"/>
  <c r="C78" i="32"/>
  <c r="L78" i="32"/>
  <c r="C79" i="32"/>
  <c r="L79" i="32"/>
  <c r="C80" i="32"/>
  <c r="L80" i="32"/>
  <c r="C81" i="32"/>
  <c r="L81" i="32"/>
  <c r="C82" i="32"/>
  <c r="L82" i="32"/>
  <c r="C83" i="32"/>
  <c r="L83" i="32"/>
  <c r="C84" i="32"/>
  <c r="L84" i="32"/>
  <c r="C85" i="32"/>
  <c r="L85" i="32"/>
  <c r="C86" i="32"/>
  <c r="L86" i="32"/>
  <c r="C87" i="32"/>
  <c r="L87" i="32"/>
  <c r="C88" i="32"/>
  <c r="L88" i="32"/>
  <c r="C89" i="32"/>
  <c r="L89" i="32"/>
  <c r="C90" i="32"/>
  <c r="L90" i="32"/>
  <c r="C91" i="32"/>
  <c r="L91" i="32"/>
  <c r="C92" i="32"/>
  <c r="L92" i="32"/>
  <c r="C93" i="32"/>
  <c r="L93" i="32"/>
  <c r="C94" i="32"/>
  <c r="L94" i="32"/>
  <c r="C95" i="32"/>
  <c r="L95" i="32"/>
  <c r="C96" i="32"/>
  <c r="L96" i="32"/>
  <c r="C97" i="32"/>
  <c r="L97" i="32"/>
  <c r="C98" i="32"/>
  <c r="L98" i="32"/>
  <c r="C99" i="32"/>
  <c r="L99" i="32"/>
  <c r="C100" i="32"/>
  <c r="L100" i="32"/>
  <c r="C101" i="32"/>
  <c r="L101" i="32"/>
  <c r="C102" i="32"/>
  <c r="L102" i="32"/>
  <c r="C103" i="32"/>
  <c r="L103" i="32"/>
  <c r="C2" i="31"/>
  <c r="C3" i="31"/>
  <c r="C4" i="31"/>
  <c r="H4" i="31"/>
  <c r="G3" i="31"/>
  <c r="J9" i="32"/>
  <c r="J10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I9" i="32"/>
  <c r="I10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H9" i="32"/>
  <c r="H10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G9" i="32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F9" i="32"/>
  <c r="F10" i="32"/>
  <c r="F12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E9" i="32"/>
  <c r="E10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D9" i="32"/>
  <c r="K9" i="32"/>
  <c r="D10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K103" i="32"/>
  <c r="B103" i="32"/>
  <c r="A103" i="32"/>
  <c r="K102" i="32"/>
  <c r="B102" i="32"/>
  <c r="A102" i="32"/>
  <c r="K101" i="32"/>
  <c r="B101" i="32"/>
  <c r="A101" i="32"/>
  <c r="K100" i="32"/>
  <c r="B100" i="32"/>
  <c r="A100" i="32"/>
  <c r="K99" i="32"/>
  <c r="B99" i="32"/>
  <c r="A99" i="32"/>
  <c r="K98" i="32"/>
  <c r="B98" i="32"/>
  <c r="A98" i="32"/>
  <c r="K97" i="32"/>
  <c r="B97" i="32"/>
  <c r="A97" i="32"/>
  <c r="K96" i="32"/>
  <c r="B96" i="32"/>
  <c r="A96" i="32"/>
  <c r="K95" i="32"/>
  <c r="B95" i="32"/>
  <c r="A95" i="32"/>
  <c r="K94" i="32"/>
  <c r="B94" i="32"/>
  <c r="A94" i="32"/>
  <c r="K93" i="32"/>
  <c r="B93" i="32"/>
  <c r="A93" i="32"/>
  <c r="K92" i="32"/>
  <c r="B92" i="32"/>
  <c r="A92" i="32"/>
  <c r="K91" i="32"/>
  <c r="B91" i="32"/>
  <c r="A91" i="32"/>
  <c r="K90" i="32"/>
  <c r="B90" i="32"/>
  <c r="A90" i="32"/>
  <c r="K89" i="32"/>
  <c r="B89" i="32"/>
  <c r="A89" i="32"/>
  <c r="K88" i="32"/>
  <c r="B88" i="32"/>
  <c r="A88" i="32"/>
  <c r="K87" i="32"/>
  <c r="B87" i="32"/>
  <c r="A87" i="32"/>
  <c r="K86" i="32"/>
  <c r="B86" i="32"/>
  <c r="A86" i="32"/>
  <c r="K85" i="32"/>
  <c r="B85" i="32"/>
  <c r="A85" i="32"/>
  <c r="K84" i="32"/>
  <c r="B84" i="32"/>
  <c r="A84" i="32"/>
  <c r="K83" i="32"/>
  <c r="B83" i="32"/>
  <c r="A83" i="32"/>
  <c r="K82" i="32"/>
  <c r="B82" i="32"/>
  <c r="A82" i="32"/>
  <c r="K81" i="32"/>
  <c r="B81" i="32"/>
  <c r="A81" i="32"/>
  <c r="K80" i="32"/>
  <c r="B80" i="32"/>
  <c r="A80" i="32"/>
  <c r="K79" i="32"/>
  <c r="B79" i="32"/>
  <c r="A79" i="32"/>
  <c r="K78" i="32"/>
  <c r="B78" i="32"/>
  <c r="A78" i="32"/>
  <c r="K77" i="32"/>
  <c r="B77" i="32"/>
  <c r="A77" i="32"/>
  <c r="K76" i="32"/>
  <c r="B76" i="32"/>
  <c r="A76" i="32"/>
  <c r="K75" i="32"/>
  <c r="B75" i="32"/>
  <c r="A75" i="32"/>
  <c r="K74" i="32"/>
  <c r="B74" i="32"/>
  <c r="A74" i="32"/>
  <c r="K73" i="32"/>
  <c r="B73" i="32"/>
  <c r="A73" i="32"/>
  <c r="K72" i="32"/>
  <c r="B72" i="32"/>
  <c r="A72" i="32"/>
  <c r="K71" i="32"/>
  <c r="B71" i="32"/>
  <c r="A71" i="32"/>
  <c r="K70" i="32"/>
  <c r="B70" i="32"/>
  <c r="A70" i="32"/>
  <c r="K69" i="32"/>
  <c r="B69" i="32"/>
  <c r="A69" i="32"/>
  <c r="K68" i="32"/>
  <c r="B68" i="32"/>
  <c r="A68" i="32"/>
  <c r="K67" i="32"/>
  <c r="B67" i="32"/>
  <c r="A67" i="32"/>
  <c r="K66" i="32"/>
  <c r="B66" i="32"/>
  <c r="A66" i="32"/>
  <c r="K65" i="32"/>
  <c r="B65" i="32"/>
  <c r="A65" i="32"/>
  <c r="K64" i="32"/>
  <c r="B64" i="32"/>
  <c r="A64" i="32"/>
  <c r="K63" i="32"/>
  <c r="B63" i="32"/>
  <c r="A63" i="32"/>
  <c r="K62" i="32"/>
  <c r="B62" i="32"/>
  <c r="A62" i="32"/>
  <c r="K61" i="32"/>
  <c r="B61" i="32"/>
  <c r="A61" i="32"/>
  <c r="K60" i="32"/>
  <c r="B60" i="32"/>
  <c r="A60" i="32"/>
  <c r="K59" i="32"/>
  <c r="B59" i="32"/>
  <c r="A59" i="32"/>
  <c r="K58" i="32"/>
  <c r="B58" i="32"/>
  <c r="A58" i="32"/>
  <c r="K57" i="32"/>
  <c r="B57" i="32"/>
  <c r="A57" i="32"/>
  <c r="K56" i="32"/>
  <c r="B56" i="32"/>
  <c r="A56" i="32"/>
  <c r="K55" i="32"/>
  <c r="B55" i="32"/>
  <c r="A55" i="32"/>
  <c r="K54" i="32"/>
  <c r="B54" i="32"/>
  <c r="A54" i="32"/>
  <c r="K53" i="32"/>
  <c r="B53" i="32"/>
  <c r="A53" i="32"/>
  <c r="K52" i="32"/>
  <c r="B52" i="32"/>
  <c r="A52" i="32"/>
  <c r="K51" i="32"/>
  <c r="B51" i="32"/>
  <c r="A51" i="32"/>
  <c r="K50" i="32"/>
  <c r="B50" i="32"/>
  <c r="A50" i="32"/>
  <c r="K49" i="32"/>
  <c r="B49" i="32"/>
  <c r="A49" i="32"/>
  <c r="K48" i="32"/>
  <c r="B48" i="32"/>
  <c r="A48" i="32"/>
  <c r="K47" i="32"/>
  <c r="B47" i="32"/>
  <c r="A47" i="32"/>
  <c r="K46" i="32"/>
  <c r="B46" i="32"/>
  <c r="A46" i="32"/>
  <c r="K45" i="32"/>
  <c r="B45" i="32"/>
  <c r="A45" i="32"/>
  <c r="K44" i="32"/>
  <c r="B44" i="32"/>
  <c r="A44" i="32"/>
  <c r="K43" i="32"/>
  <c r="B43" i="32"/>
  <c r="A43" i="32"/>
  <c r="K42" i="32"/>
  <c r="B42" i="32"/>
  <c r="A42" i="32"/>
  <c r="K41" i="32"/>
  <c r="B41" i="32"/>
  <c r="A41" i="32"/>
  <c r="K40" i="32"/>
  <c r="B40" i="32"/>
  <c r="A40" i="32"/>
  <c r="K39" i="32"/>
  <c r="B39" i="32"/>
  <c r="A39" i="32"/>
  <c r="K38" i="32"/>
  <c r="B38" i="32"/>
  <c r="A38" i="32"/>
  <c r="K37" i="32"/>
  <c r="B37" i="32"/>
  <c r="A37" i="32"/>
  <c r="K36" i="32"/>
  <c r="B36" i="32"/>
  <c r="A36" i="32"/>
  <c r="K35" i="32"/>
  <c r="B35" i="32"/>
  <c r="A35" i="32"/>
  <c r="K34" i="32"/>
  <c r="B34" i="32"/>
  <c r="A34" i="32"/>
  <c r="K33" i="32"/>
  <c r="B33" i="32"/>
  <c r="A33" i="32"/>
  <c r="K32" i="32"/>
  <c r="B32" i="32"/>
  <c r="A32" i="32"/>
  <c r="K31" i="32"/>
  <c r="B31" i="32"/>
  <c r="A31" i="32"/>
  <c r="K30" i="32"/>
  <c r="B30" i="32"/>
  <c r="A30" i="32"/>
  <c r="K29" i="32"/>
  <c r="B29" i="32"/>
  <c r="A29" i="32"/>
  <c r="K28" i="32"/>
  <c r="B28" i="32"/>
  <c r="A28" i="32"/>
  <c r="K27" i="32"/>
  <c r="B27" i="32"/>
  <c r="A27" i="32"/>
  <c r="K26" i="32"/>
  <c r="B26" i="32"/>
  <c r="A26" i="32"/>
  <c r="K25" i="32"/>
  <c r="B25" i="32"/>
  <c r="A25" i="32"/>
  <c r="K24" i="32"/>
  <c r="B24" i="32"/>
  <c r="A24" i="32"/>
  <c r="K23" i="32"/>
  <c r="B23" i="32"/>
  <c r="A23" i="32"/>
  <c r="K22" i="32"/>
  <c r="B22" i="32"/>
  <c r="A22" i="32"/>
  <c r="K21" i="32"/>
  <c r="B21" i="32"/>
  <c r="A21" i="32"/>
  <c r="K20" i="32"/>
  <c r="B20" i="32"/>
  <c r="A20" i="32"/>
  <c r="K19" i="32"/>
  <c r="B19" i="32"/>
  <c r="A19" i="32"/>
  <c r="K18" i="32"/>
  <c r="B18" i="32"/>
  <c r="A18" i="32"/>
  <c r="K17" i="32"/>
  <c r="B17" i="32"/>
  <c r="A17" i="32"/>
  <c r="K16" i="32"/>
  <c r="B16" i="32"/>
  <c r="A16" i="32"/>
  <c r="K15" i="32"/>
  <c r="B15" i="32"/>
  <c r="A15" i="32"/>
  <c r="C14" i="32"/>
  <c r="L14" i="32"/>
  <c r="B14" i="32"/>
  <c r="A14" i="32"/>
  <c r="C13" i="32"/>
  <c r="B13" i="32"/>
  <c r="A13" i="32"/>
  <c r="C12" i="32"/>
  <c r="B12" i="32"/>
  <c r="A12" i="32"/>
  <c r="C11" i="32"/>
  <c r="B11" i="32"/>
  <c r="A11" i="32"/>
  <c r="C10" i="32"/>
  <c r="L10" i="32"/>
  <c r="B10" i="32"/>
  <c r="A10" i="32"/>
  <c r="C9" i="32"/>
  <c r="L9" i="32"/>
  <c r="B9" i="32"/>
  <c r="A9" i="32"/>
  <c r="C8" i="32"/>
  <c r="B8" i="32"/>
  <c r="A8" i="32"/>
  <c r="C7" i="32"/>
  <c r="B7" i="32"/>
  <c r="A7" i="32"/>
  <c r="C6" i="32"/>
  <c r="B6" i="32"/>
  <c r="A6" i="32"/>
  <c r="C5" i="32"/>
  <c r="B5" i="32"/>
  <c r="A5" i="32"/>
  <c r="C4" i="32"/>
  <c r="B4" i="32"/>
  <c r="A4" i="32"/>
  <c r="J2" i="32"/>
  <c r="I2" i="32"/>
  <c r="H2" i="32"/>
  <c r="G2" i="32"/>
  <c r="F2" i="32"/>
  <c r="E2" i="32"/>
  <c r="D2" i="32"/>
  <c r="I1" i="32"/>
  <c r="J9" i="14"/>
  <c r="J10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I12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H9" i="14"/>
  <c r="H10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G9" i="14"/>
  <c r="G10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F9" i="14"/>
  <c r="F10" i="14"/>
  <c r="F12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E9" i="14"/>
  <c r="E10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D9" i="14"/>
  <c r="D10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O12" i="25"/>
  <c r="M12" i="25"/>
  <c r="K12" i="25"/>
  <c r="I12" i="25"/>
  <c r="G12" i="25"/>
  <c r="E12" i="25"/>
  <c r="C12" i="25"/>
  <c r="DZ8" i="10"/>
  <c r="DZ9" i="10"/>
  <c r="DZ10" i="10"/>
  <c r="DZ11" i="10"/>
  <c r="DZ12" i="10"/>
  <c r="DZ13" i="10"/>
  <c r="DZ7" i="10"/>
  <c r="DZ14" i="10"/>
  <c r="DZ15" i="10"/>
  <c r="DZ16" i="10"/>
  <c r="DZ17" i="10"/>
  <c r="DZ18" i="10"/>
  <c r="DZ19" i="10"/>
  <c r="DZ20" i="10"/>
  <c r="DZ21" i="10"/>
  <c r="DZ22" i="10"/>
  <c r="DZ23" i="10"/>
  <c r="DZ24" i="10"/>
  <c r="DZ25" i="10"/>
  <c r="DZ26" i="10"/>
  <c r="DZ27" i="10"/>
  <c r="DZ28" i="10"/>
  <c r="DZ29" i="10"/>
  <c r="DZ30" i="10"/>
  <c r="DZ31" i="10"/>
  <c r="DZ32" i="10"/>
  <c r="DZ33" i="10"/>
  <c r="DZ34" i="10"/>
  <c r="DZ35" i="10"/>
  <c r="DZ36" i="10"/>
  <c r="DZ37" i="10"/>
  <c r="DZ38" i="10"/>
  <c r="DZ39" i="10"/>
  <c r="DZ40" i="10"/>
  <c r="DZ41" i="10"/>
  <c r="DZ42" i="10"/>
  <c r="DZ43" i="10"/>
  <c r="DZ44" i="10"/>
  <c r="DZ45" i="10"/>
  <c r="DZ46" i="10"/>
  <c r="DZ47" i="10"/>
  <c r="DZ48" i="10"/>
  <c r="DZ49" i="10"/>
  <c r="DZ50" i="10"/>
  <c r="DZ51" i="10"/>
  <c r="DZ52" i="10"/>
  <c r="DZ53" i="10"/>
  <c r="DZ54" i="10"/>
  <c r="DZ55" i="10"/>
  <c r="DZ56" i="10"/>
  <c r="DZ57" i="10"/>
  <c r="DZ58" i="10"/>
  <c r="DZ59" i="10"/>
  <c r="DZ60" i="10"/>
  <c r="DZ61" i="10"/>
  <c r="DZ62" i="10"/>
  <c r="DZ63" i="10"/>
  <c r="DZ64" i="10"/>
  <c r="DZ65" i="10"/>
  <c r="DZ66" i="10"/>
  <c r="DZ67" i="10"/>
  <c r="DZ68" i="10"/>
  <c r="DZ69" i="10"/>
  <c r="DZ70" i="10"/>
  <c r="DZ71" i="10"/>
  <c r="DZ72" i="10"/>
  <c r="DZ73" i="10"/>
  <c r="DZ74" i="10"/>
  <c r="DZ75" i="10"/>
  <c r="DZ76" i="10"/>
  <c r="DZ77" i="10"/>
  <c r="DZ78" i="10"/>
  <c r="DZ79" i="10"/>
  <c r="DZ80" i="10"/>
  <c r="DZ81" i="10"/>
  <c r="DZ82" i="10"/>
  <c r="DZ83" i="10"/>
  <c r="DZ84" i="10"/>
  <c r="DZ85" i="10"/>
  <c r="DZ86" i="10"/>
  <c r="DZ87" i="10"/>
  <c r="DZ88" i="10"/>
  <c r="DZ89" i="10"/>
  <c r="DZ90" i="10"/>
  <c r="DZ91" i="10"/>
  <c r="DZ92" i="10"/>
  <c r="DZ93" i="10"/>
  <c r="DZ94" i="10"/>
  <c r="DZ95" i="10"/>
  <c r="DZ96" i="10"/>
  <c r="DZ97" i="10"/>
  <c r="DZ98" i="10"/>
  <c r="DZ99" i="10"/>
  <c r="DZ100" i="10"/>
  <c r="DZ101" i="10"/>
  <c r="DZ102" i="10"/>
  <c r="DZ103" i="10"/>
  <c r="DZ104" i="10"/>
  <c r="DZ105" i="10"/>
  <c r="DZ106" i="10"/>
  <c r="DL7" i="10"/>
  <c r="DV12" i="10"/>
  <c r="DV13" i="10"/>
  <c r="DV17" i="10"/>
  <c r="DV18" i="10"/>
  <c r="DV19" i="10"/>
  <c r="DV20" i="10"/>
  <c r="DV21" i="10"/>
  <c r="DV22" i="10"/>
  <c r="DV23" i="10"/>
  <c r="DV24" i="10"/>
  <c r="DV25" i="10"/>
  <c r="DV26" i="10"/>
  <c r="DV27" i="10"/>
  <c r="DV28" i="10"/>
  <c r="DV29" i="10"/>
  <c r="DV30" i="10"/>
  <c r="DV31" i="10"/>
  <c r="DV32" i="10"/>
  <c r="DV33" i="10"/>
  <c r="DV34" i="10"/>
  <c r="DV35" i="10"/>
  <c r="DV36" i="10"/>
  <c r="DV37" i="10"/>
  <c r="DV38" i="10"/>
  <c r="DV39" i="10"/>
  <c r="DV40" i="10"/>
  <c r="DV41" i="10"/>
  <c r="DV42" i="10"/>
  <c r="DV43" i="10"/>
  <c r="DV44" i="10"/>
  <c r="DV45" i="10"/>
  <c r="DV46" i="10"/>
  <c r="DV47" i="10"/>
  <c r="DV48" i="10"/>
  <c r="DV49" i="10"/>
  <c r="DV50" i="10"/>
  <c r="DV51" i="10"/>
  <c r="DV52" i="10"/>
  <c r="DV53" i="10"/>
  <c r="DV54" i="10"/>
  <c r="DV55" i="10"/>
  <c r="DV56" i="10"/>
  <c r="DV57" i="10"/>
  <c r="DV58" i="10"/>
  <c r="DV59" i="10"/>
  <c r="DV60" i="10"/>
  <c r="DV61" i="10"/>
  <c r="DV62" i="10"/>
  <c r="DV63" i="10"/>
  <c r="DV64" i="10"/>
  <c r="DV65" i="10"/>
  <c r="DV66" i="10"/>
  <c r="DV67" i="10"/>
  <c r="DV68" i="10"/>
  <c r="DV69" i="10"/>
  <c r="DV70" i="10"/>
  <c r="DV71" i="10"/>
  <c r="DV72" i="10"/>
  <c r="DV73" i="10"/>
  <c r="DV74" i="10"/>
  <c r="DV75" i="10"/>
  <c r="DV76" i="10"/>
  <c r="DV77" i="10"/>
  <c r="DV78" i="10"/>
  <c r="DV79" i="10"/>
  <c r="DV80" i="10"/>
  <c r="DV81" i="10"/>
  <c r="DV82" i="10"/>
  <c r="DV83" i="10"/>
  <c r="DV84" i="10"/>
  <c r="DV85" i="10"/>
  <c r="DV86" i="10"/>
  <c r="DV87" i="10"/>
  <c r="DV88" i="10"/>
  <c r="DV89" i="10"/>
  <c r="DV90" i="10"/>
  <c r="DV91" i="10"/>
  <c r="DV92" i="10"/>
  <c r="DV93" i="10"/>
  <c r="DV94" i="10"/>
  <c r="DV95" i="10"/>
  <c r="DV96" i="10"/>
  <c r="DV97" i="10"/>
  <c r="DV98" i="10"/>
  <c r="DV99" i="10"/>
  <c r="DV100" i="10"/>
  <c r="DV101" i="10"/>
  <c r="DV102" i="10"/>
  <c r="DV103" i="10"/>
  <c r="DV104" i="10"/>
  <c r="DV105" i="10"/>
  <c r="DV106" i="10"/>
  <c r="DU12" i="10"/>
  <c r="DU13" i="10"/>
  <c r="DU17" i="10"/>
  <c r="DU18" i="10"/>
  <c r="DU19" i="10"/>
  <c r="DU20" i="10"/>
  <c r="DU21" i="10"/>
  <c r="DU22" i="10"/>
  <c r="DU23" i="10"/>
  <c r="DU24" i="10"/>
  <c r="DU25" i="10"/>
  <c r="DU26" i="10"/>
  <c r="DU27" i="10"/>
  <c r="DU28" i="10"/>
  <c r="DU29" i="10"/>
  <c r="DU30" i="10"/>
  <c r="DU31" i="10"/>
  <c r="DU32" i="10"/>
  <c r="DU33" i="10"/>
  <c r="DU34" i="10"/>
  <c r="DU35" i="10"/>
  <c r="DU36" i="10"/>
  <c r="DU37" i="10"/>
  <c r="DU38" i="10"/>
  <c r="DU39" i="10"/>
  <c r="DU40" i="10"/>
  <c r="DU41" i="10"/>
  <c r="DU42" i="10"/>
  <c r="DU43" i="10"/>
  <c r="DU44" i="10"/>
  <c r="DU45" i="10"/>
  <c r="DU46" i="10"/>
  <c r="DU47" i="10"/>
  <c r="DU48" i="10"/>
  <c r="DU49" i="10"/>
  <c r="DU50" i="10"/>
  <c r="DU51" i="10"/>
  <c r="DU52" i="10"/>
  <c r="DU53" i="10"/>
  <c r="DU54" i="10"/>
  <c r="DU55" i="10"/>
  <c r="DU56" i="10"/>
  <c r="DU57" i="10"/>
  <c r="DU58" i="10"/>
  <c r="DU59" i="10"/>
  <c r="DU60" i="10"/>
  <c r="DU61" i="10"/>
  <c r="DU62" i="10"/>
  <c r="DU63" i="10"/>
  <c r="DU64" i="10"/>
  <c r="DU65" i="10"/>
  <c r="DU66" i="10"/>
  <c r="DU67" i="10"/>
  <c r="DU68" i="10"/>
  <c r="DU69" i="10"/>
  <c r="DU70" i="10"/>
  <c r="DU71" i="10"/>
  <c r="DU72" i="10"/>
  <c r="DU73" i="10"/>
  <c r="DU74" i="10"/>
  <c r="DU75" i="10"/>
  <c r="DU76" i="10"/>
  <c r="DU77" i="10"/>
  <c r="DU78" i="10"/>
  <c r="DU79" i="10"/>
  <c r="DU80" i="10"/>
  <c r="DU81" i="10"/>
  <c r="DU82" i="10"/>
  <c r="DU83" i="10"/>
  <c r="DU84" i="10"/>
  <c r="DU85" i="10"/>
  <c r="DU86" i="10"/>
  <c r="DU87" i="10"/>
  <c r="DU88" i="10"/>
  <c r="DU89" i="10"/>
  <c r="DU90" i="10"/>
  <c r="DU91" i="10"/>
  <c r="DU92" i="10"/>
  <c r="DU93" i="10"/>
  <c r="DU94" i="10"/>
  <c r="DU95" i="10"/>
  <c r="DU96" i="10"/>
  <c r="DU97" i="10"/>
  <c r="DU98" i="10"/>
  <c r="DU99" i="10"/>
  <c r="DU100" i="10"/>
  <c r="DU101" i="10"/>
  <c r="DU102" i="10"/>
  <c r="DU103" i="10"/>
  <c r="DU104" i="10"/>
  <c r="DU105" i="10"/>
  <c r="DU106" i="10"/>
  <c r="CF10" i="10"/>
  <c r="CI10" i="10"/>
  <c r="CJ10" i="10"/>
  <c r="CI12" i="10"/>
  <c r="CI13" i="10"/>
  <c r="CL13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CI99" i="10"/>
  <c r="CI100" i="10"/>
  <c r="CI101" i="10"/>
  <c r="CI102" i="10"/>
  <c r="CI103" i="10"/>
  <c r="CI104" i="10"/>
  <c r="CI105" i="10"/>
  <c r="CI106" i="10"/>
  <c r="BS10" i="10"/>
  <c r="BV10" i="10"/>
  <c r="BV12" i="10"/>
  <c r="BV13" i="10"/>
  <c r="BV15" i="10"/>
  <c r="BV16" i="10"/>
  <c r="BV17" i="10"/>
  <c r="BF10" i="10"/>
  <c r="BI10" i="10"/>
  <c r="BJ10" i="10"/>
  <c r="BI12" i="10"/>
  <c r="BI13" i="10"/>
  <c r="BL13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BI99" i="10"/>
  <c r="BI100" i="10"/>
  <c r="BI101" i="10"/>
  <c r="BI102" i="10"/>
  <c r="BI103" i="10"/>
  <c r="BI104" i="10"/>
  <c r="BI105" i="10"/>
  <c r="BI106" i="10"/>
  <c r="AS10" i="10"/>
  <c r="AV10" i="10"/>
  <c r="AV12" i="10"/>
  <c r="AY12" i="10"/>
  <c r="AV13" i="10"/>
  <c r="AY13" i="10"/>
  <c r="AV15" i="10"/>
  <c r="AV16" i="10"/>
  <c r="AY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V99" i="10"/>
  <c r="AV100" i="10"/>
  <c r="AV101" i="10"/>
  <c r="AV102" i="10"/>
  <c r="AV103" i="10"/>
  <c r="AV104" i="10"/>
  <c r="AV105" i="10"/>
  <c r="AV106" i="10"/>
  <c r="AF10" i="10"/>
  <c r="AI10" i="10"/>
  <c r="AJ10" i="10"/>
  <c r="AI12" i="10"/>
  <c r="AL12" i="10"/>
  <c r="AI13" i="10"/>
  <c r="AL13" i="10"/>
  <c r="AI15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S10" i="10"/>
  <c r="V10" i="10"/>
  <c r="V12" i="10"/>
  <c r="V13" i="10"/>
  <c r="Y13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C10" i="10"/>
  <c r="F10" i="10"/>
  <c r="I10" i="10"/>
  <c r="C18" i="10"/>
  <c r="I18" i="10"/>
  <c r="C19" i="10"/>
  <c r="I19" i="10"/>
  <c r="C20" i="10"/>
  <c r="I20" i="10"/>
  <c r="C21" i="10"/>
  <c r="I21" i="10"/>
  <c r="C22" i="10"/>
  <c r="I22" i="10"/>
  <c r="C23" i="10"/>
  <c r="I23" i="10"/>
  <c r="C24" i="10"/>
  <c r="I24" i="10"/>
  <c r="C25" i="10"/>
  <c r="I25" i="10"/>
  <c r="C26" i="10"/>
  <c r="I26" i="10"/>
  <c r="C27" i="10"/>
  <c r="I27" i="10"/>
  <c r="C28" i="10"/>
  <c r="I28" i="10"/>
  <c r="C29" i="10"/>
  <c r="I29" i="10"/>
  <c r="C30" i="10"/>
  <c r="I30" i="10"/>
  <c r="C31" i="10"/>
  <c r="I31" i="10"/>
  <c r="C32" i="10"/>
  <c r="I32" i="10"/>
  <c r="C33" i="10"/>
  <c r="I33" i="10"/>
  <c r="C34" i="10"/>
  <c r="I34" i="10"/>
  <c r="C35" i="10"/>
  <c r="I35" i="10"/>
  <c r="C36" i="10"/>
  <c r="I36" i="10"/>
  <c r="C37" i="10"/>
  <c r="I37" i="10"/>
  <c r="C38" i="10"/>
  <c r="I38" i="10"/>
  <c r="C39" i="10"/>
  <c r="I39" i="10"/>
  <c r="C40" i="10"/>
  <c r="I40" i="10"/>
  <c r="C41" i="10"/>
  <c r="I41" i="10"/>
  <c r="C42" i="10"/>
  <c r="I42" i="10"/>
  <c r="C43" i="10"/>
  <c r="I43" i="10"/>
  <c r="C44" i="10"/>
  <c r="I44" i="10"/>
  <c r="C45" i="10"/>
  <c r="I45" i="10"/>
  <c r="C46" i="10"/>
  <c r="I46" i="10"/>
  <c r="C47" i="10"/>
  <c r="I47" i="10"/>
  <c r="C48" i="10"/>
  <c r="I48" i="10"/>
  <c r="C49" i="10"/>
  <c r="I49" i="10"/>
  <c r="C50" i="10"/>
  <c r="I50" i="10"/>
  <c r="C51" i="10"/>
  <c r="I51" i="10"/>
  <c r="C52" i="10"/>
  <c r="I52" i="10"/>
  <c r="C53" i="10"/>
  <c r="I53" i="10"/>
  <c r="C54" i="10"/>
  <c r="I54" i="10"/>
  <c r="C55" i="10"/>
  <c r="I55" i="10"/>
  <c r="C56" i="10"/>
  <c r="I56" i="10"/>
  <c r="C57" i="10"/>
  <c r="I57" i="10"/>
  <c r="C58" i="10"/>
  <c r="I58" i="10"/>
  <c r="C59" i="10"/>
  <c r="I59" i="10"/>
  <c r="C60" i="10"/>
  <c r="I60" i="10"/>
  <c r="C61" i="10"/>
  <c r="I61" i="10"/>
  <c r="C62" i="10"/>
  <c r="I62" i="10"/>
  <c r="C63" i="10"/>
  <c r="I63" i="10"/>
  <c r="C64" i="10"/>
  <c r="I64" i="10"/>
  <c r="C65" i="10"/>
  <c r="I65" i="10"/>
  <c r="C66" i="10"/>
  <c r="I66" i="10"/>
  <c r="C67" i="10"/>
  <c r="I67" i="10"/>
  <c r="C68" i="10"/>
  <c r="I68" i="10"/>
  <c r="C69" i="10"/>
  <c r="I69" i="10"/>
  <c r="C70" i="10"/>
  <c r="I70" i="10"/>
  <c r="C71" i="10"/>
  <c r="I71" i="10"/>
  <c r="C72" i="10"/>
  <c r="I72" i="10"/>
  <c r="C73" i="10"/>
  <c r="I73" i="10"/>
  <c r="C74" i="10"/>
  <c r="I74" i="10"/>
  <c r="C75" i="10"/>
  <c r="I75" i="10"/>
  <c r="C76" i="10"/>
  <c r="I76" i="10"/>
  <c r="C77" i="10"/>
  <c r="I77" i="10"/>
  <c r="C78" i="10"/>
  <c r="I78" i="10"/>
  <c r="C79" i="10"/>
  <c r="I79" i="10"/>
  <c r="C80" i="10"/>
  <c r="I80" i="10"/>
  <c r="C81" i="10"/>
  <c r="I81" i="10"/>
  <c r="C82" i="10"/>
  <c r="I82" i="10"/>
  <c r="C83" i="10"/>
  <c r="I83" i="10"/>
  <c r="C84" i="10"/>
  <c r="I84" i="10"/>
  <c r="C85" i="10"/>
  <c r="I85" i="10"/>
  <c r="C86" i="10"/>
  <c r="I86" i="10"/>
  <c r="C87" i="10"/>
  <c r="I87" i="10"/>
  <c r="C88" i="10"/>
  <c r="I88" i="10"/>
  <c r="C89" i="10"/>
  <c r="I89" i="10"/>
  <c r="C90" i="10"/>
  <c r="I90" i="10"/>
  <c r="C91" i="10"/>
  <c r="I91" i="10"/>
  <c r="C92" i="10"/>
  <c r="I92" i="10"/>
  <c r="C93" i="10"/>
  <c r="I93" i="10"/>
  <c r="C94" i="10"/>
  <c r="I94" i="10"/>
  <c r="C95" i="10"/>
  <c r="I95" i="10"/>
  <c r="C96" i="10"/>
  <c r="I96" i="10"/>
  <c r="C97" i="10"/>
  <c r="I97" i="10"/>
  <c r="C98" i="10"/>
  <c r="I98" i="10"/>
  <c r="C99" i="10"/>
  <c r="I99" i="10"/>
  <c r="C100" i="10"/>
  <c r="I100" i="10"/>
  <c r="C101" i="10"/>
  <c r="I101" i="10"/>
  <c r="C102" i="10"/>
  <c r="I102" i="10"/>
  <c r="C103" i="10"/>
  <c r="I103" i="10"/>
  <c r="C104" i="10"/>
  <c r="I104" i="10"/>
  <c r="C105" i="10"/>
  <c r="I105" i="10"/>
  <c r="C106" i="10"/>
  <c r="I106" i="10"/>
  <c r="BY10" i="10"/>
  <c r="BZ10" i="10"/>
  <c r="BY15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Y99" i="10"/>
  <c r="BY100" i="10"/>
  <c r="BY101" i="10"/>
  <c r="BY102" i="10"/>
  <c r="BY103" i="10"/>
  <c r="BY104" i="10"/>
  <c r="BY105" i="10"/>
  <c r="BY106" i="10"/>
  <c r="BC18" i="10"/>
  <c r="BM18" i="10"/>
  <c r="BC19" i="10"/>
  <c r="BM19" i="10"/>
  <c r="BC20" i="10"/>
  <c r="BM20" i="10"/>
  <c r="BC21" i="10"/>
  <c r="BM21" i="10"/>
  <c r="BC22" i="10"/>
  <c r="BM22" i="10"/>
  <c r="BC23" i="10"/>
  <c r="BM23" i="10"/>
  <c r="BC24" i="10"/>
  <c r="BM24" i="10"/>
  <c r="BC25" i="10"/>
  <c r="BM25" i="10"/>
  <c r="BC26" i="10"/>
  <c r="BM26" i="10"/>
  <c r="BC27" i="10"/>
  <c r="BM27" i="10"/>
  <c r="BC28" i="10"/>
  <c r="BM28" i="10"/>
  <c r="BC29" i="10"/>
  <c r="BM29" i="10"/>
  <c r="BC30" i="10"/>
  <c r="BM30" i="10"/>
  <c r="BC31" i="10"/>
  <c r="BM31" i="10"/>
  <c r="BC32" i="10"/>
  <c r="BM32" i="10"/>
  <c r="BC33" i="10"/>
  <c r="BM33" i="10"/>
  <c r="BC34" i="10"/>
  <c r="BM34" i="10"/>
  <c r="BC35" i="10"/>
  <c r="BM35" i="10"/>
  <c r="BC36" i="10"/>
  <c r="BM36" i="10"/>
  <c r="BC37" i="10"/>
  <c r="BM37" i="10"/>
  <c r="BC38" i="10"/>
  <c r="BM38" i="10"/>
  <c r="BC39" i="10"/>
  <c r="BM39" i="10"/>
  <c r="BC40" i="10"/>
  <c r="BM40" i="10"/>
  <c r="BC41" i="10"/>
  <c r="BM41" i="10"/>
  <c r="BC42" i="10"/>
  <c r="BM42" i="10"/>
  <c r="BC43" i="10"/>
  <c r="BM43" i="10"/>
  <c r="BC44" i="10"/>
  <c r="BM44" i="10"/>
  <c r="BC45" i="10"/>
  <c r="BM45" i="10"/>
  <c r="BC46" i="10"/>
  <c r="BM46" i="10"/>
  <c r="BC47" i="10"/>
  <c r="BM47" i="10"/>
  <c r="BC48" i="10"/>
  <c r="BM48" i="10"/>
  <c r="BC49" i="10"/>
  <c r="BM49" i="10"/>
  <c r="BC50" i="10"/>
  <c r="BM50" i="10"/>
  <c r="BC51" i="10"/>
  <c r="BM51" i="10"/>
  <c r="BC52" i="10"/>
  <c r="BM52" i="10"/>
  <c r="BC53" i="10"/>
  <c r="BM53" i="10"/>
  <c r="BC54" i="10"/>
  <c r="BM54" i="10"/>
  <c r="BC55" i="10"/>
  <c r="BM55" i="10"/>
  <c r="BC56" i="10"/>
  <c r="BM56" i="10"/>
  <c r="BC57" i="10"/>
  <c r="BM57" i="10"/>
  <c r="BC58" i="10"/>
  <c r="BM58" i="10"/>
  <c r="BC59" i="10"/>
  <c r="BM59" i="10"/>
  <c r="BC60" i="10"/>
  <c r="BM60" i="10"/>
  <c r="BC61" i="10"/>
  <c r="BM61" i="10"/>
  <c r="BC62" i="10"/>
  <c r="BM62" i="10"/>
  <c r="BC63" i="10"/>
  <c r="BM63" i="10"/>
  <c r="BC64" i="10"/>
  <c r="BM64" i="10"/>
  <c r="BC65" i="10"/>
  <c r="BM65" i="10"/>
  <c r="BC66" i="10"/>
  <c r="BM66" i="10"/>
  <c r="BC67" i="10"/>
  <c r="BM67" i="10"/>
  <c r="BC68" i="10"/>
  <c r="BM68" i="10"/>
  <c r="BC69" i="10"/>
  <c r="BM69" i="10"/>
  <c r="BC70" i="10"/>
  <c r="BM70" i="10"/>
  <c r="BC71" i="10"/>
  <c r="BM71" i="10"/>
  <c r="BC72" i="10"/>
  <c r="BM72" i="10"/>
  <c r="BC73" i="10"/>
  <c r="BM73" i="10"/>
  <c r="BC74" i="10"/>
  <c r="BM74" i="10"/>
  <c r="BC75" i="10"/>
  <c r="BM75" i="10"/>
  <c r="BC76" i="10"/>
  <c r="BM76" i="10"/>
  <c r="BC77" i="10"/>
  <c r="BM77" i="10"/>
  <c r="BC78" i="10"/>
  <c r="BM78" i="10"/>
  <c r="BC79" i="10"/>
  <c r="BM79" i="10"/>
  <c r="BC80" i="10"/>
  <c r="BM80" i="10"/>
  <c r="BC81" i="10"/>
  <c r="BM81" i="10"/>
  <c r="BC82" i="10"/>
  <c r="BM82" i="10"/>
  <c r="BC83" i="10"/>
  <c r="BM83" i="10"/>
  <c r="BC84" i="10"/>
  <c r="BM84" i="10"/>
  <c r="BC85" i="10"/>
  <c r="BM85" i="10"/>
  <c r="BC86" i="10"/>
  <c r="BM86" i="10"/>
  <c r="BC87" i="10"/>
  <c r="BM87" i="10"/>
  <c r="BC88" i="10"/>
  <c r="BM88" i="10"/>
  <c r="BC89" i="10"/>
  <c r="BM89" i="10"/>
  <c r="BC90" i="10"/>
  <c r="BM90" i="10"/>
  <c r="BC91" i="10"/>
  <c r="BM91" i="10"/>
  <c r="BC92" i="10"/>
  <c r="BM92" i="10"/>
  <c r="BC93" i="10"/>
  <c r="BM93" i="10"/>
  <c r="BC94" i="10"/>
  <c r="BM94" i="10"/>
  <c r="BC95" i="10"/>
  <c r="BM95" i="10"/>
  <c r="BC96" i="10"/>
  <c r="BM96" i="10"/>
  <c r="BC97" i="10"/>
  <c r="BM97" i="10"/>
  <c r="BC98" i="10"/>
  <c r="BM98" i="10"/>
  <c r="BC99" i="10"/>
  <c r="BM99" i="10"/>
  <c r="BC100" i="10"/>
  <c r="BM100" i="10"/>
  <c r="BC101" i="10"/>
  <c r="BM101" i="10"/>
  <c r="BC102" i="10"/>
  <c r="BM102" i="10"/>
  <c r="BC103" i="10"/>
  <c r="BM103" i="10"/>
  <c r="BC104" i="10"/>
  <c r="BM104" i="10"/>
  <c r="BC105" i="10"/>
  <c r="BM105" i="10"/>
  <c r="BC106" i="10"/>
  <c r="BM106" i="10"/>
  <c r="BL10" i="10"/>
  <c r="BC10" i="10"/>
  <c r="BM10" i="10"/>
  <c r="BL12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BL99" i="10"/>
  <c r="BL100" i="10"/>
  <c r="BL101" i="10"/>
  <c r="BL102" i="10"/>
  <c r="BL103" i="10"/>
  <c r="BL104" i="10"/>
  <c r="BL105" i="10"/>
  <c r="BL106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AZ99" i="10"/>
  <c r="AZ100" i="10"/>
  <c r="AZ101" i="10"/>
  <c r="AZ102" i="10"/>
  <c r="AZ103" i="10"/>
  <c r="AZ104" i="10"/>
  <c r="AZ105" i="10"/>
  <c r="AZ106" i="10"/>
  <c r="AY10" i="10"/>
  <c r="AZ10" i="10"/>
  <c r="AY15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Y99" i="10"/>
  <c r="AY100" i="10"/>
  <c r="AY101" i="10"/>
  <c r="AY102" i="10"/>
  <c r="AY103" i="10"/>
  <c r="AY104" i="10"/>
  <c r="AY105" i="10"/>
  <c r="AY106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M105" i="10"/>
  <c r="AM106" i="10"/>
  <c r="AL10" i="10"/>
  <c r="AL15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Y10" i="10"/>
  <c r="Z10" i="10"/>
  <c r="Y12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L10" i="10"/>
  <c r="M10" i="10"/>
  <c r="F18" i="10"/>
  <c r="L18" i="10"/>
  <c r="F19" i="10"/>
  <c r="L19" i="10"/>
  <c r="F20" i="10"/>
  <c r="L20" i="10"/>
  <c r="F21" i="10"/>
  <c r="L21" i="10"/>
  <c r="F22" i="10"/>
  <c r="L22" i="10"/>
  <c r="F23" i="10"/>
  <c r="L23" i="10"/>
  <c r="F24" i="10"/>
  <c r="L24" i="10"/>
  <c r="F25" i="10"/>
  <c r="L25" i="10"/>
  <c r="F26" i="10"/>
  <c r="L26" i="10"/>
  <c r="F27" i="10"/>
  <c r="L27" i="10"/>
  <c r="F28" i="10"/>
  <c r="L28" i="10"/>
  <c r="F29" i="10"/>
  <c r="L29" i="10"/>
  <c r="F30" i="10"/>
  <c r="L30" i="10"/>
  <c r="F31" i="10"/>
  <c r="L31" i="10"/>
  <c r="F32" i="10"/>
  <c r="L32" i="10"/>
  <c r="F33" i="10"/>
  <c r="L33" i="10"/>
  <c r="F34" i="10"/>
  <c r="L34" i="10"/>
  <c r="F35" i="10"/>
  <c r="L35" i="10"/>
  <c r="F36" i="10"/>
  <c r="L36" i="10"/>
  <c r="F37" i="10"/>
  <c r="L37" i="10"/>
  <c r="F38" i="10"/>
  <c r="L38" i="10"/>
  <c r="F39" i="10"/>
  <c r="L39" i="10"/>
  <c r="F40" i="10"/>
  <c r="L40" i="10"/>
  <c r="F41" i="10"/>
  <c r="L41" i="10"/>
  <c r="F42" i="10"/>
  <c r="L42" i="10"/>
  <c r="F43" i="10"/>
  <c r="L43" i="10"/>
  <c r="F44" i="10"/>
  <c r="L44" i="10"/>
  <c r="F45" i="10"/>
  <c r="L45" i="10"/>
  <c r="F46" i="10"/>
  <c r="L46" i="10"/>
  <c r="F47" i="10"/>
  <c r="L47" i="10"/>
  <c r="F48" i="10"/>
  <c r="L48" i="10"/>
  <c r="F49" i="10"/>
  <c r="L49" i="10"/>
  <c r="F50" i="10"/>
  <c r="L50" i="10"/>
  <c r="F51" i="10"/>
  <c r="L51" i="10"/>
  <c r="F52" i="10"/>
  <c r="L52" i="10"/>
  <c r="F53" i="10"/>
  <c r="L53" i="10"/>
  <c r="F54" i="10"/>
  <c r="L54" i="10"/>
  <c r="F55" i="10"/>
  <c r="L55" i="10"/>
  <c r="F56" i="10"/>
  <c r="L56" i="10"/>
  <c r="F57" i="10"/>
  <c r="L57" i="10"/>
  <c r="F58" i="10"/>
  <c r="L58" i="10"/>
  <c r="F59" i="10"/>
  <c r="L59" i="10"/>
  <c r="F60" i="10"/>
  <c r="L60" i="10"/>
  <c r="F61" i="10"/>
  <c r="L61" i="10"/>
  <c r="F62" i="10"/>
  <c r="L62" i="10"/>
  <c r="F63" i="10"/>
  <c r="L63" i="10"/>
  <c r="F64" i="10"/>
  <c r="L64" i="10"/>
  <c r="F65" i="10"/>
  <c r="L65" i="10"/>
  <c r="F66" i="10"/>
  <c r="L66" i="10"/>
  <c r="F67" i="10"/>
  <c r="L67" i="10"/>
  <c r="F68" i="10"/>
  <c r="L68" i="10"/>
  <c r="F69" i="10"/>
  <c r="L69" i="10"/>
  <c r="F70" i="10"/>
  <c r="L70" i="10"/>
  <c r="F71" i="10"/>
  <c r="L71" i="10"/>
  <c r="F72" i="10"/>
  <c r="L72" i="10"/>
  <c r="F73" i="10"/>
  <c r="L73" i="10"/>
  <c r="F74" i="10"/>
  <c r="L74" i="10"/>
  <c r="F75" i="10"/>
  <c r="L75" i="10"/>
  <c r="F76" i="10"/>
  <c r="L76" i="10"/>
  <c r="F77" i="10"/>
  <c r="L77" i="10"/>
  <c r="F78" i="10"/>
  <c r="L78" i="10"/>
  <c r="F79" i="10"/>
  <c r="L79" i="10"/>
  <c r="F80" i="10"/>
  <c r="L80" i="10"/>
  <c r="F81" i="10"/>
  <c r="L81" i="10"/>
  <c r="F82" i="10"/>
  <c r="L82" i="10"/>
  <c r="F83" i="10"/>
  <c r="L83" i="10"/>
  <c r="F84" i="10"/>
  <c r="L84" i="10"/>
  <c r="F85" i="10"/>
  <c r="L85" i="10"/>
  <c r="F86" i="10"/>
  <c r="L86" i="10"/>
  <c r="F87" i="10"/>
  <c r="L87" i="10"/>
  <c r="F88" i="10"/>
  <c r="L88" i="10"/>
  <c r="F89" i="10"/>
  <c r="L89" i="10"/>
  <c r="F90" i="10"/>
  <c r="L90" i="10"/>
  <c r="F91" i="10"/>
  <c r="L91" i="10"/>
  <c r="F92" i="10"/>
  <c r="L92" i="10"/>
  <c r="F93" i="10"/>
  <c r="L93" i="10"/>
  <c r="F94" i="10"/>
  <c r="L94" i="10"/>
  <c r="F95" i="10"/>
  <c r="L95" i="10"/>
  <c r="F96" i="10"/>
  <c r="L96" i="10"/>
  <c r="F97" i="10"/>
  <c r="L97" i="10"/>
  <c r="F98" i="10"/>
  <c r="L98" i="10"/>
  <c r="F99" i="10"/>
  <c r="L99" i="10"/>
  <c r="F100" i="10"/>
  <c r="L100" i="10"/>
  <c r="F101" i="10"/>
  <c r="L101" i="10"/>
  <c r="F102" i="10"/>
  <c r="L102" i="10"/>
  <c r="F103" i="10"/>
  <c r="L103" i="10"/>
  <c r="F104" i="10"/>
  <c r="L104" i="10"/>
  <c r="F105" i="10"/>
  <c r="L105" i="10"/>
  <c r="F106" i="10"/>
  <c r="L10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CL10" i="10"/>
  <c r="CL12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99" i="10"/>
  <c r="CL100" i="10"/>
  <c r="CL101" i="10"/>
  <c r="CL102" i="10"/>
  <c r="CL103" i="10"/>
  <c r="CL104" i="10"/>
  <c r="CL105" i="10"/>
  <c r="CL106" i="10"/>
  <c r="CM10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M99" i="10"/>
  <c r="CM100" i="10"/>
  <c r="CM101" i="10"/>
  <c r="CM102" i="10"/>
  <c r="CM103" i="10"/>
  <c r="CM104" i="10"/>
  <c r="CM105" i="10"/>
  <c r="CM106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Z99" i="10"/>
  <c r="BZ100" i="10"/>
  <c r="BZ101" i="10"/>
  <c r="BZ102" i="10"/>
  <c r="BZ103" i="10"/>
  <c r="BZ104" i="10"/>
  <c r="BZ105" i="10"/>
  <c r="BZ106" i="10"/>
  <c r="DX18" i="10"/>
  <c r="DX19" i="10"/>
  <c r="DX20" i="10"/>
  <c r="DX21" i="10"/>
  <c r="DX22" i="10"/>
  <c r="DX23" i="10"/>
  <c r="DX24" i="10"/>
  <c r="DX25" i="10"/>
  <c r="DX26" i="10"/>
  <c r="DX27" i="10"/>
  <c r="DX28" i="10"/>
  <c r="DX29" i="10"/>
  <c r="DX30" i="10"/>
  <c r="DX31" i="10"/>
  <c r="DX32" i="10"/>
  <c r="DX33" i="10"/>
  <c r="DX34" i="10"/>
  <c r="DX35" i="10"/>
  <c r="DX36" i="10"/>
  <c r="DX37" i="10"/>
  <c r="DX38" i="10"/>
  <c r="DX39" i="10"/>
  <c r="DX40" i="10"/>
  <c r="DX41" i="10"/>
  <c r="DX42" i="10"/>
  <c r="DX43" i="10"/>
  <c r="DX44" i="10"/>
  <c r="DX45" i="10"/>
  <c r="DX46" i="10"/>
  <c r="DX47" i="10"/>
  <c r="DX48" i="10"/>
  <c r="DX49" i="10"/>
  <c r="DX50" i="10"/>
  <c r="DX51" i="10"/>
  <c r="DX52" i="10"/>
  <c r="DX53" i="10"/>
  <c r="DX54" i="10"/>
  <c r="DX55" i="10"/>
  <c r="DX56" i="10"/>
  <c r="DX57" i="10"/>
  <c r="DX58" i="10"/>
  <c r="DX59" i="10"/>
  <c r="DX60" i="10"/>
  <c r="DX61" i="10"/>
  <c r="DX62" i="10"/>
  <c r="DX63" i="10"/>
  <c r="DX64" i="10"/>
  <c r="DX65" i="10"/>
  <c r="DX66" i="10"/>
  <c r="DX67" i="10"/>
  <c r="DX68" i="10"/>
  <c r="DX69" i="10"/>
  <c r="DX70" i="10"/>
  <c r="DX71" i="10"/>
  <c r="DX72" i="10"/>
  <c r="DX73" i="10"/>
  <c r="DX74" i="10"/>
  <c r="DX75" i="10"/>
  <c r="DX76" i="10"/>
  <c r="DX77" i="10"/>
  <c r="DX78" i="10"/>
  <c r="DX79" i="10"/>
  <c r="DX80" i="10"/>
  <c r="DX81" i="10"/>
  <c r="DX82" i="10"/>
  <c r="DX83" i="10"/>
  <c r="DX84" i="10"/>
  <c r="DX85" i="10"/>
  <c r="DX86" i="10"/>
  <c r="DX87" i="10"/>
  <c r="DX88" i="10"/>
  <c r="DX89" i="10"/>
  <c r="DX90" i="10"/>
  <c r="DX91" i="10"/>
  <c r="DX92" i="10"/>
  <c r="DX93" i="10"/>
  <c r="DX94" i="10"/>
  <c r="DX95" i="10"/>
  <c r="DX96" i="10"/>
  <c r="DX97" i="10"/>
  <c r="DX98" i="10"/>
  <c r="DX99" i="10"/>
  <c r="DX100" i="10"/>
  <c r="DX101" i="10"/>
  <c r="DX102" i="10"/>
  <c r="DX103" i="10"/>
  <c r="DX104" i="10"/>
  <c r="DX105" i="10"/>
  <c r="DX106" i="10"/>
  <c r="DW18" i="10"/>
  <c r="DW19" i="10"/>
  <c r="DW20" i="10"/>
  <c r="DW21" i="10"/>
  <c r="DW22" i="10"/>
  <c r="DW23" i="10"/>
  <c r="DW24" i="10"/>
  <c r="DW25" i="10"/>
  <c r="DW26" i="10"/>
  <c r="DW27" i="10"/>
  <c r="DW28" i="10"/>
  <c r="DW29" i="10"/>
  <c r="DW30" i="10"/>
  <c r="DW31" i="10"/>
  <c r="DW32" i="10"/>
  <c r="DW33" i="10"/>
  <c r="DW34" i="10"/>
  <c r="DW35" i="10"/>
  <c r="DW36" i="10"/>
  <c r="DW37" i="10"/>
  <c r="DW38" i="10"/>
  <c r="DW39" i="10"/>
  <c r="DW40" i="10"/>
  <c r="DW41" i="10"/>
  <c r="DW42" i="10"/>
  <c r="DW43" i="10"/>
  <c r="DW44" i="10"/>
  <c r="DW45" i="10"/>
  <c r="DW46" i="10"/>
  <c r="DW47" i="10"/>
  <c r="DW48" i="10"/>
  <c r="DW49" i="10"/>
  <c r="DW50" i="10"/>
  <c r="DW51" i="10"/>
  <c r="DW52" i="10"/>
  <c r="DW53" i="10"/>
  <c r="DW54" i="10"/>
  <c r="DW55" i="10"/>
  <c r="DW56" i="10"/>
  <c r="DY56" i="10"/>
  <c r="S54" i="18"/>
  <c r="DW57" i="10"/>
  <c r="DW58" i="10"/>
  <c r="DW59" i="10"/>
  <c r="DW60" i="10"/>
  <c r="DW61" i="10"/>
  <c r="DW62" i="10"/>
  <c r="DW63" i="10"/>
  <c r="DW64" i="10"/>
  <c r="DW65" i="10"/>
  <c r="DW66" i="10"/>
  <c r="DY66" i="10"/>
  <c r="S64" i="18"/>
  <c r="DW67" i="10"/>
  <c r="DW68" i="10"/>
  <c r="DW69" i="10"/>
  <c r="DW70" i="10"/>
  <c r="DW71" i="10"/>
  <c r="DW72" i="10"/>
  <c r="DW73" i="10"/>
  <c r="DW74" i="10"/>
  <c r="DW75" i="10"/>
  <c r="DW76" i="10"/>
  <c r="DW77" i="10"/>
  <c r="DW78" i="10"/>
  <c r="DW79" i="10"/>
  <c r="DW80" i="10"/>
  <c r="DW81" i="10"/>
  <c r="DW82" i="10"/>
  <c r="DW83" i="10"/>
  <c r="DW84" i="10"/>
  <c r="DW85" i="10"/>
  <c r="DW86" i="10"/>
  <c r="DW87" i="10"/>
  <c r="DW88" i="10"/>
  <c r="DW89" i="10"/>
  <c r="DW90" i="10"/>
  <c r="DW91" i="10"/>
  <c r="DW92" i="10"/>
  <c r="DW93" i="10"/>
  <c r="DW94" i="10"/>
  <c r="DW95" i="10"/>
  <c r="DW96" i="10"/>
  <c r="DW97" i="10"/>
  <c r="DW98" i="10"/>
  <c r="DW99" i="10"/>
  <c r="DW100" i="10"/>
  <c r="DW101" i="10"/>
  <c r="DW102" i="10"/>
  <c r="DW103" i="10"/>
  <c r="DW104" i="10"/>
  <c r="DW105" i="10"/>
  <c r="DW106" i="10"/>
  <c r="C4" i="14"/>
  <c r="BD6" i="9"/>
  <c r="DO8" i="10"/>
  <c r="BD9" i="9"/>
  <c r="DO11" i="10"/>
  <c r="DO12" i="10"/>
  <c r="DO13" i="10"/>
  <c r="DO14" i="10"/>
  <c r="DO15" i="10"/>
  <c r="DO16" i="10"/>
  <c r="DO17" i="10"/>
  <c r="DO18" i="10"/>
  <c r="DO19" i="10"/>
  <c r="DO20" i="10"/>
  <c r="DO21" i="10"/>
  <c r="DO22" i="10"/>
  <c r="DO23" i="10"/>
  <c r="DO24" i="10"/>
  <c r="DO25" i="10"/>
  <c r="DO26" i="10"/>
  <c r="DO27" i="10"/>
  <c r="DO28" i="10"/>
  <c r="DO29" i="10"/>
  <c r="DO30" i="10"/>
  <c r="DO31" i="10"/>
  <c r="DO32" i="10"/>
  <c r="DO33" i="10"/>
  <c r="DO34" i="10"/>
  <c r="DO35" i="10"/>
  <c r="DO36" i="10"/>
  <c r="DO37" i="10"/>
  <c r="DO38" i="10"/>
  <c r="DO39" i="10"/>
  <c r="DO40" i="10"/>
  <c r="DO41" i="10"/>
  <c r="DO42" i="10"/>
  <c r="DO43" i="10"/>
  <c r="DO44" i="10"/>
  <c r="DO45" i="10"/>
  <c r="DO46" i="10"/>
  <c r="DO47" i="10"/>
  <c r="DO48" i="10"/>
  <c r="DO49" i="10"/>
  <c r="DO50" i="10"/>
  <c r="DO51" i="10"/>
  <c r="DO52" i="10"/>
  <c r="DO53" i="10"/>
  <c r="DO54" i="10"/>
  <c r="DO55" i="10"/>
  <c r="DO56" i="10"/>
  <c r="DO57" i="10"/>
  <c r="DO58" i="10"/>
  <c r="DO59" i="10"/>
  <c r="DO60" i="10"/>
  <c r="DO61" i="10"/>
  <c r="DO62" i="10"/>
  <c r="DO63" i="10"/>
  <c r="DO64" i="10"/>
  <c r="DO65" i="10"/>
  <c r="DO66" i="10"/>
  <c r="DO67" i="10"/>
  <c r="DO68" i="10"/>
  <c r="DO69" i="10"/>
  <c r="DO70" i="10"/>
  <c r="DO71" i="10"/>
  <c r="DO72" i="10"/>
  <c r="DO73" i="10"/>
  <c r="DO74" i="10"/>
  <c r="DO75" i="10"/>
  <c r="DO76" i="10"/>
  <c r="DO77" i="10"/>
  <c r="DO78" i="10"/>
  <c r="DO79" i="10"/>
  <c r="DO80" i="10"/>
  <c r="DO81" i="10"/>
  <c r="DO82" i="10"/>
  <c r="DO83" i="10"/>
  <c r="DO84" i="10"/>
  <c r="DO85" i="10"/>
  <c r="DO86" i="10"/>
  <c r="DO87" i="10"/>
  <c r="DO88" i="10"/>
  <c r="DO89" i="10"/>
  <c r="DO90" i="10"/>
  <c r="DO91" i="10"/>
  <c r="DO92" i="10"/>
  <c r="DO93" i="10"/>
  <c r="DO94" i="10"/>
  <c r="DO95" i="10"/>
  <c r="DO96" i="10"/>
  <c r="DO97" i="10"/>
  <c r="DO98" i="10"/>
  <c r="DO99" i="10"/>
  <c r="DO100" i="10"/>
  <c r="DO101" i="10"/>
  <c r="DO102" i="10"/>
  <c r="DO103" i="10"/>
  <c r="DO104" i="10"/>
  <c r="DO105" i="10"/>
  <c r="DO106" i="10"/>
  <c r="AZ6" i="9"/>
  <c r="DD8" i="10"/>
  <c r="AZ9" i="9"/>
  <c r="DD11" i="10"/>
  <c r="DD12" i="10"/>
  <c r="DD13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D85" i="10"/>
  <c r="DD86" i="10"/>
  <c r="DD87" i="10"/>
  <c r="DD88" i="10"/>
  <c r="DD89" i="10"/>
  <c r="DD90" i="10"/>
  <c r="DD91" i="10"/>
  <c r="DD92" i="10"/>
  <c r="DD93" i="10"/>
  <c r="DD94" i="10"/>
  <c r="DD95" i="10"/>
  <c r="DD96" i="10"/>
  <c r="DD97" i="10"/>
  <c r="DD98" i="10"/>
  <c r="DD99" i="10"/>
  <c r="DD100" i="10"/>
  <c r="DD101" i="10"/>
  <c r="DD102" i="10"/>
  <c r="DD103" i="10"/>
  <c r="DD104" i="10"/>
  <c r="DD105" i="10"/>
  <c r="DD106" i="10"/>
  <c r="AV6" i="9"/>
  <c r="CS8" i="10"/>
  <c r="AV9" i="9"/>
  <c r="CS11" i="10"/>
  <c r="CS12" i="10"/>
  <c r="CS13" i="10"/>
  <c r="CS15" i="10"/>
  <c r="CS16" i="10"/>
  <c r="CS17" i="10"/>
  <c r="CS18" i="10"/>
  <c r="CS19" i="10"/>
  <c r="CS20" i="10"/>
  <c r="CS21" i="10"/>
  <c r="CS22" i="10"/>
  <c r="CS23" i="10"/>
  <c r="CS24" i="10"/>
  <c r="CS25" i="10"/>
  <c r="CS26" i="10"/>
  <c r="CS27" i="10"/>
  <c r="CS28" i="10"/>
  <c r="CS29" i="10"/>
  <c r="CS30" i="10"/>
  <c r="CS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44" i="10"/>
  <c r="CS45" i="10"/>
  <c r="CS46" i="10"/>
  <c r="CS47" i="10"/>
  <c r="CS48" i="10"/>
  <c r="CS49" i="10"/>
  <c r="CS50" i="10"/>
  <c r="CS51" i="10"/>
  <c r="CS52" i="10"/>
  <c r="CS53" i="10"/>
  <c r="CS54" i="10"/>
  <c r="CS55" i="10"/>
  <c r="CS56" i="10"/>
  <c r="CS57" i="10"/>
  <c r="CS58" i="10"/>
  <c r="CS59" i="10"/>
  <c r="CS60" i="10"/>
  <c r="CS61" i="10"/>
  <c r="CS62" i="10"/>
  <c r="CS63" i="10"/>
  <c r="CS64" i="10"/>
  <c r="CS65" i="10"/>
  <c r="CS66" i="10"/>
  <c r="CS67" i="10"/>
  <c r="CS68" i="10"/>
  <c r="CS69" i="10"/>
  <c r="CS70" i="10"/>
  <c r="CS71" i="10"/>
  <c r="CS72" i="10"/>
  <c r="CS73" i="10"/>
  <c r="CS74" i="10"/>
  <c r="CS75" i="10"/>
  <c r="CS76" i="10"/>
  <c r="CS77" i="10"/>
  <c r="CS78" i="10"/>
  <c r="CS79" i="10"/>
  <c r="CS80" i="10"/>
  <c r="CS81" i="10"/>
  <c r="CS82" i="10"/>
  <c r="CS83" i="10"/>
  <c r="CS84" i="10"/>
  <c r="CS85" i="10"/>
  <c r="CS86" i="10"/>
  <c r="CS87" i="10"/>
  <c r="CS88" i="10"/>
  <c r="CS89" i="10"/>
  <c r="CS90" i="10"/>
  <c r="CS91" i="10"/>
  <c r="CS92" i="10"/>
  <c r="CS93" i="10"/>
  <c r="CS94" i="10"/>
  <c r="CS95" i="10"/>
  <c r="CS96" i="10"/>
  <c r="CS97" i="10"/>
  <c r="CS98" i="10"/>
  <c r="CS99" i="10"/>
  <c r="CS100" i="10"/>
  <c r="CS101" i="10"/>
  <c r="CS102" i="10"/>
  <c r="CS103" i="10"/>
  <c r="CS104" i="10"/>
  <c r="CS105" i="10"/>
  <c r="CS106" i="10"/>
  <c r="CG12" i="10"/>
  <c r="CG13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99" i="10"/>
  <c r="CG100" i="10"/>
  <c r="CG101" i="10"/>
  <c r="CG102" i="10"/>
  <c r="CG103" i="10"/>
  <c r="CG104" i="10"/>
  <c r="CG105" i="10"/>
  <c r="CG106" i="10"/>
  <c r="R5" i="3"/>
  <c r="AH6" i="9"/>
  <c r="R5" i="29"/>
  <c r="AI6" i="9"/>
  <c r="R8" i="3"/>
  <c r="AH9" i="9"/>
  <c r="R8" i="29"/>
  <c r="AI9" i="9"/>
  <c r="BT12" i="10"/>
  <c r="BT13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99" i="10"/>
  <c r="BT100" i="10"/>
  <c r="BT101" i="10"/>
  <c r="BT102" i="10"/>
  <c r="BT103" i="10"/>
  <c r="BT104" i="10"/>
  <c r="BT105" i="10"/>
  <c r="BT106" i="10"/>
  <c r="BG12" i="10"/>
  <c r="BG13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99" i="10"/>
  <c r="BG100" i="10"/>
  <c r="BG101" i="10"/>
  <c r="BG102" i="10"/>
  <c r="BG103" i="10"/>
  <c r="BG104" i="10"/>
  <c r="BG105" i="10"/>
  <c r="BG106" i="10"/>
  <c r="AT12" i="10"/>
  <c r="AT13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T99" i="10"/>
  <c r="AT100" i="10"/>
  <c r="AT101" i="10"/>
  <c r="AT102" i="10"/>
  <c r="AT103" i="10"/>
  <c r="AT104" i="10"/>
  <c r="AT105" i="10"/>
  <c r="AT106" i="10"/>
  <c r="AG12" i="10"/>
  <c r="AG13" i="10"/>
  <c r="AG15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T12" i="10"/>
  <c r="T13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G12" i="10"/>
  <c r="G13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DM8" i="10"/>
  <c r="DM9" i="10"/>
  <c r="DM10" i="10"/>
  <c r="DM11" i="10"/>
  <c r="DM12" i="10"/>
  <c r="DM13" i="10"/>
  <c r="DM14" i="10"/>
  <c r="DM15" i="10"/>
  <c r="DM16" i="10"/>
  <c r="DM17" i="10"/>
  <c r="DM18" i="10"/>
  <c r="DT18" i="10"/>
  <c r="M16" i="18"/>
  <c r="DM19" i="10"/>
  <c r="DT19" i="10"/>
  <c r="DM20" i="10"/>
  <c r="DT20" i="10"/>
  <c r="M18" i="18"/>
  <c r="DM21" i="10"/>
  <c r="DT21" i="10"/>
  <c r="M19" i="18"/>
  <c r="DM22" i="10"/>
  <c r="DT22" i="10"/>
  <c r="DM23" i="10"/>
  <c r="DT23" i="10"/>
  <c r="DM24" i="10"/>
  <c r="DT24" i="10"/>
  <c r="DM25" i="10"/>
  <c r="DT25" i="10"/>
  <c r="M23" i="18"/>
  <c r="DM26" i="10"/>
  <c r="DT26" i="10"/>
  <c r="M24" i="18"/>
  <c r="DM27" i="10"/>
  <c r="DT27" i="10"/>
  <c r="M25" i="18"/>
  <c r="DM28" i="10"/>
  <c r="DT28" i="10"/>
  <c r="DM29" i="10"/>
  <c r="DT29" i="10"/>
  <c r="M27" i="18"/>
  <c r="DM30" i="10"/>
  <c r="DT30" i="10"/>
  <c r="DM31" i="10"/>
  <c r="DT31" i="10"/>
  <c r="M29" i="18"/>
  <c r="DM32" i="10"/>
  <c r="DT32" i="10"/>
  <c r="M30" i="18"/>
  <c r="DM33" i="10"/>
  <c r="DT33" i="10"/>
  <c r="DM34" i="10"/>
  <c r="DT34" i="10"/>
  <c r="M32" i="18"/>
  <c r="DM35" i="10"/>
  <c r="DT35" i="10"/>
  <c r="DM36" i="10"/>
  <c r="DT36" i="10"/>
  <c r="DM37" i="10"/>
  <c r="DT37" i="10"/>
  <c r="DM38" i="10"/>
  <c r="DT38" i="10"/>
  <c r="DM39" i="10"/>
  <c r="DT39" i="10"/>
  <c r="DM40" i="10"/>
  <c r="DT40" i="10"/>
  <c r="DM41" i="10"/>
  <c r="DT41" i="10"/>
  <c r="DM42" i="10"/>
  <c r="DT42" i="10"/>
  <c r="DM43" i="10"/>
  <c r="DT43" i="10"/>
  <c r="DM44" i="10"/>
  <c r="DT44" i="10"/>
  <c r="DM45" i="10"/>
  <c r="DT45" i="10"/>
  <c r="DM46" i="10"/>
  <c r="DT46" i="10"/>
  <c r="M44" i="18"/>
  <c r="DM47" i="10"/>
  <c r="DT47" i="10"/>
  <c r="DM48" i="10"/>
  <c r="DT48" i="10"/>
  <c r="M46" i="18"/>
  <c r="DM49" i="10"/>
  <c r="DT49" i="10"/>
  <c r="DM50" i="10"/>
  <c r="DT50" i="10"/>
  <c r="DM51" i="10"/>
  <c r="DT51" i="10"/>
  <c r="DM52" i="10"/>
  <c r="DT52" i="10"/>
  <c r="DM53" i="10"/>
  <c r="DT53" i="10"/>
  <c r="DM54" i="10"/>
  <c r="DT54" i="10"/>
  <c r="M52" i="18"/>
  <c r="DM55" i="10"/>
  <c r="DT55" i="10"/>
  <c r="DM56" i="10"/>
  <c r="DT56" i="10"/>
  <c r="DM57" i="10"/>
  <c r="DT57" i="10"/>
  <c r="M55" i="18"/>
  <c r="DM58" i="10"/>
  <c r="DT58" i="10"/>
  <c r="DM59" i="10"/>
  <c r="DT59" i="10"/>
  <c r="M57" i="18"/>
  <c r="DM60" i="10"/>
  <c r="DT60" i="10"/>
  <c r="M58" i="18"/>
  <c r="DM61" i="10"/>
  <c r="DT61" i="10"/>
  <c r="M59" i="18"/>
  <c r="DM62" i="10"/>
  <c r="DT62" i="10"/>
  <c r="DM63" i="10"/>
  <c r="DT63" i="10"/>
  <c r="M61" i="18"/>
  <c r="DM64" i="10"/>
  <c r="DT64" i="10"/>
  <c r="DM65" i="10"/>
  <c r="DT65" i="10"/>
  <c r="DM66" i="10"/>
  <c r="DT66" i="10"/>
  <c r="M64" i="18"/>
  <c r="DM67" i="10"/>
  <c r="DT67" i="10"/>
  <c r="M65" i="18"/>
  <c r="DM68" i="10"/>
  <c r="DT68" i="10"/>
  <c r="M66" i="18"/>
  <c r="DM69" i="10"/>
  <c r="DT69" i="10"/>
  <c r="DM70" i="10"/>
  <c r="DT70" i="10"/>
  <c r="DM71" i="10"/>
  <c r="DT71" i="10"/>
  <c r="DM72" i="10"/>
  <c r="DT72" i="10"/>
  <c r="DM73" i="10"/>
  <c r="DT73" i="10"/>
  <c r="DM74" i="10"/>
  <c r="DT74" i="10"/>
  <c r="M72" i="18"/>
  <c r="DM75" i="10"/>
  <c r="DT75" i="10"/>
  <c r="M73" i="18"/>
  <c r="DM76" i="10"/>
  <c r="DT76" i="10"/>
  <c r="M74" i="18"/>
  <c r="DM77" i="10"/>
  <c r="DT77" i="10"/>
  <c r="M75" i="18"/>
  <c r="DM78" i="10"/>
  <c r="DT78" i="10"/>
  <c r="M76" i="18"/>
  <c r="DM79" i="10"/>
  <c r="DT79" i="10"/>
  <c r="DM80" i="10"/>
  <c r="DT80" i="10"/>
  <c r="DM81" i="10"/>
  <c r="DT81" i="10"/>
  <c r="M79" i="18"/>
  <c r="DM82" i="10"/>
  <c r="DT82" i="10"/>
  <c r="M80" i="18"/>
  <c r="DM83" i="10"/>
  <c r="DT83" i="10"/>
  <c r="DM84" i="10"/>
  <c r="DT84" i="10"/>
  <c r="M82" i="18"/>
  <c r="DM85" i="10"/>
  <c r="DT85" i="10"/>
  <c r="DM86" i="10"/>
  <c r="DT86" i="10"/>
  <c r="M84" i="18"/>
  <c r="DM87" i="10"/>
  <c r="DT87" i="10"/>
  <c r="DM88" i="10"/>
  <c r="DT88" i="10"/>
  <c r="DM89" i="10"/>
  <c r="DT89" i="10"/>
  <c r="M87" i="18"/>
  <c r="DM90" i="10"/>
  <c r="DT90" i="10"/>
  <c r="DM91" i="10"/>
  <c r="DT91" i="10"/>
  <c r="M89" i="18"/>
  <c r="DM92" i="10"/>
  <c r="DT92" i="10"/>
  <c r="M90" i="18"/>
  <c r="DM93" i="10"/>
  <c r="DT93" i="10"/>
  <c r="DM94" i="10"/>
  <c r="DT94" i="10"/>
  <c r="DM95" i="10"/>
  <c r="DT95" i="10"/>
  <c r="DM96" i="10"/>
  <c r="DT96" i="10"/>
  <c r="M94" i="18"/>
  <c r="DM97" i="10"/>
  <c r="DT97" i="10"/>
  <c r="DM98" i="10"/>
  <c r="DT98" i="10"/>
  <c r="DM99" i="10"/>
  <c r="DT99" i="10"/>
  <c r="DM100" i="10"/>
  <c r="DT100" i="10"/>
  <c r="M98" i="18"/>
  <c r="DM101" i="10"/>
  <c r="DT101" i="10"/>
  <c r="M99" i="18"/>
  <c r="DM102" i="10"/>
  <c r="DT102" i="10"/>
  <c r="DM103" i="10"/>
  <c r="DT103" i="10"/>
  <c r="M101" i="18"/>
  <c r="DM104" i="10"/>
  <c r="DT104" i="10"/>
  <c r="M102" i="18"/>
  <c r="DM105" i="10"/>
  <c r="DT105" i="10"/>
  <c r="M103" i="18"/>
  <c r="DM106" i="10"/>
  <c r="DT106" i="10"/>
  <c r="M104" i="18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B71" i="10"/>
  <c r="DB72" i="10"/>
  <c r="DB73" i="10"/>
  <c r="DB74" i="10"/>
  <c r="DB75" i="10"/>
  <c r="DB76" i="10"/>
  <c r="DB77" i="10"/>
  <c r="DB78" i="10"/>
  <c r="DB79" i="10"/>
  <c r="DB80" i="10"/>
  <c r="DB81" i="10"/>
  <c r="DB82" i="10"/>
  <c r="DB83" i="10"/>
  <c r="DB84" i="10"/>
  <c r="DB85" i="10"/>
  <c r="DB86" i="10"/>
  <c r="DB87" i="10"/>
  <c r="DB88" i="10"/>
  <c r="DB89" i="10"/>
  <c r="DB90" i="10"/>
  <c r="DB91" i="10"/>
  <c r="DB92" i="10"/>
  <c r="DB93" i="10"/>
  <c r="DB94" i="10"/>
  <c r="DB95" i="10"/>
  <c r="DB96" i="10"/>
  <c r="DB97" i="10"/>
  <c r="DB98" i="10"/>
  <c r="DB99" i="10"/>
  <c r="DB100" i="10"/>
  <c r="DB101" i="10"/>
  <c r="DB102" i="10"/>
  <c r="DB103" i="10"/>
  <c r="DB104" i="10"/>
  <c r="DB105" i="10"/>
  <c r="DB106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R62" i="10"/>
  <c r="CR63" i="10"/>
  <c r="CR64" i="10"/>
  <c r="CR65" i="10"/>
  <c r="CR66" i="10"/>
  <c r="CR67" i="10"/>
  <c r="CR68" i="10"/>
  <c r="CR69" i="10"/>
  <c r="CR70" i="10"/>
  <c r="CR71" i="10"/>
  <c r="CR72" i="10"/>
  <c r="CR73" i="10"/>
  <c r="CR74" i="10"/>
  <c r="CR75" i="10"/>
  <c r="CR76" i="10"/>
  <c r="CR77" i="10"/>
  <c r="CR78" i="10"/>
  <c r="CR79" i="10"/>
  <c r="CR80" i="10"/>
  <c r="CR81" i="10"/>
  <c r="CR82" i="10"/>
  <c r="CR83" i="10"/>
  <c r="CR84" i="10"/>
  <c r="CR85" i="10"/>
  <c r="CR86" i="10"/>
  <c r="CR87" i="10"/>
  <c r="CR88" i="10"/>
  <c r="CR89" i="10"/>
  <c r="CR90" i="10"/>
  <c r="CR91" i="10"/>
  <c r="CR92" i="10"/>
  <c r="CR93" i="10"/>
  <c r="CR94" i="10"/>
  <c r="CR95" i="10"/>
  <c r="CR96" i="10"/>
  <c r="CR97" i="10"/>
  <c r="CR98" i="10"/>
  <c r="CR99" i="10"/>
  <c r="CR100" i="10"/>
  <c r="CR101" i="10"/>
  <c r="CR102" i="10"/>
  <c r="CR103" i="10"/>
  <c r="CR104" i="10"/>
  <c r="CR105" i="10"/>
  <c r="CR106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CQ99" i="10"/>
  <c r="CQ100" i="10"/>
  <c r="CQ101" i="10"/>
  <c r="CQ102" i="10"/>
  <c r="CQ103" i="10"/>
  <c r="CQ104" i="10"/>
  <c r="CQ105" i="10"/>
  <c r="CQ106" i="10"/>
  <c r="CF8" i="10"/>
  <c r="CF9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CF99" i="10"/>
  <c r="CF100" i="10"/>
  <c r="CF101" i="10"/>
  <c r="CF102" i="10"/>
  <c r="CF103" i="10"/>
  <c r="CF104" i="10"/>
  <c r="CF105" i="10"/>
  <c r="CF106" i="10"/>
  <c r="BS8" i="10"/>
  <c r="BS9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BS99" i="10"/>
  <c r="BS100" i="10"/>
  <c r="BS101" i="10"/>
  <c r="BS102" i="10"/>
  <c r="BS103" i="10"/>
  <c r="BS104" i="10"/>
  <c r="BS105" i="10"/>
  <c r="BS106" i="10"/>
  <c r="BF8" i="10"/>
  <c r="BF9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99" i="10"/>
  <c r="BF100" i="10"/>
  <c r="BF101" i="10"/>
  <c r="BF102" i="10"/>
  <c r="BF103" i="10"/>
  <c r="BF104" i="10"/>
  <c r="BF105" i="10"/>
  <c r="BF106" i="10"/>
  <c r="AS8" i="10"/>
  <c r="AS9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S99" i="10"/>
  <c r="AS100" i="10"/>
  <c r="AS101" i="10"/>
  <c r="AS102" i="10"/>
  <c r="AS103" i="10"/>
  <c r="AS104" i="10"/>
  <c r="AS105" i="10"/>
  <c r="AS106" i="10"/>
  <c r="AF8" i="10"/>
  <c r="AF9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F99" i="10"/>
  <c r="AF100" i="10"/>
  <c r="AF101" i="10"/>
  <c r="AF102" i="10"/>
  <c r="AF103" i="10"/>
  <c r="AF104" i="10"/>
  <c r="AF105" i="10"/>
  <c r="AF106" i="10"/>
  <c r="S8" i="10"/>
  <c r="S9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F8" i="10"/>
  <c r="F9" i="10"/>
  <c r="F11" i="10"/>
  <c r="F12" i="10"/>
  <c r="F13" i="10"/>
  <c r="F14" i="10"/>
  <c r="F15" i="10"/>
  <c r="F16" i="10"/>
  <c r="F1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CE99" i="10"/>
  <c r="CE100" i="10"/>
  <c r="CE101" i="10"/>
  <c r="CE102" i="10"/>
  <c r="CE103" i="10"/>
  <c r="CE104" i="10"/>
  <c r="CE105" i="10"/>
  <c r="CE106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BR99" i="10"/>
  <c r="BR100" i="10"/>
  <c r="BR101" i="10"/>
  <c r="BR102" i="10"/>
  <c r="BR103" i="10"/>
  <c r="BR104" i="10"/>
  <c r="BR105" i="10"/>
  <c r="BR106" i="10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0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98" i="10"/>
  <c r="BE99" i="10"/>
  <c r="BE100" i="10"/>
  <c r="BE101" i="10"/>
  <c r="BE102" i="10"/>
  <c r="BE103" i="10"/>
  <c r="BE104" i="10"/>
  <c r="BE105" i="10"/>
  <c r="BE106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E104" i="10"/>
  <c r="AE105" i="10"/>
  <c r="AE106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CD99" i="10"/>
  <c r="CD100" i="10"/>
  <c r="CD101" i="10"/>
  <c r="CD102" i="10"/>
  <c r="CD103" i="10"/>
  <c r="CD104" i="10"/>
  <c r="CD105" i="10"/>
  <c r="CD106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BQ99" i="10"/>
  <c r="BQ100" i="10"/>
  <c r="BQ101" i="10"/>
  <c r="BQ102" i="10"/>
  <c r="BQ103" i="10"/>
  <c r="BQ104" i="10"/>
  <c r="BQ105" i="10"/>
  <c r="BQ106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99" i="10"/>
  <c r="BD100" i="10"/>
  <c r="BD101" i="10"/>
  <c r="BD102" i="10"/>
  <c r="BD103" i="10"/>
  <c r="BD104" i="10"/>
  <c r="BD105" i="10"/>
  <c r="BD106" i="10"/>
  <c r="AQ8" i="10"/>
  <c r="J18" i="21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Q105" i="10"/>
  <c r="AQ106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C5" i="5"/>
  <c r="BD7" i="9"/>
  <c r="DO9" i="10"/>
  <c r="BD8" i="9"/>
  <c r="DO10" i="10"/>
  <c r="DP10" i="10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D99" i="9"/>
  <c r="BD100" i="9"/>
  <c r="BD101" i="9"/>
  <c r="BD102" i="9"/>
  <c r="BD103" i="9"/>
  <c r="BD104" i="9"/>
  <c r="AZ7" i="9"/>
  <c r="DD9" i="10"/>
  <c r="AZ8" i="9"/>
  <c r="DD10" i="10"/>
  <c r="AZ10" i="9"/>
  <c r="AZ11" i="9"/>
  <c r="AZ12" i="9"/>
  <c r="DD14" i="10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V7" i="9"/>
  <c r="CS9" i="10"/>
  <c r="AV8" i="9"/>
  <c r="CS10" i="10"/>
  <c r="AV10" i="9"/>
  <c r="AV11" i="9"/>
  <c r="AV12" i="9"/>
  <c r="CS14" i="10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S5" i="3"/>
  <c r="AN6" i="9"/>
  <c r="S5" i="29"/>
  <c r="AO6" i="9"/>
  <c r="AR6" i="9"/>
  <c r="CG8" i="10"/>
  <c r="S8" i="3"/>
  <c r="AN9" i="9"/>
  <c r="S8" i="29"/>
  <c r="AO9" i="9"/>
  <c r="AR10" i="9"/>
  <c r="AR11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R79" i="9"/>
  <c r="AR80" i="9"/>
  <c r="AR81" i="9"/>
  <c r="AR82" i="9"/>
  <c r="AR83" i="9"/>
  <c r="AR84" i="9"/>
  <c r="AR85" i="9"/>
  <c r="AR86" i="9"/>
  <c r="AR87" i="9"/>
  <c r="AR88" i="9"/>
  <c r="AR89" i="9"/>
  <c r="AR90" i="9"/>
  <c r="AR91" i="9"/>
  <c r="AR92" i="9"/>
  <c r="AR93" i="9"/>
  <c r="AR94" i="9"/>
  <c r="AR95" i="9"/>
  <c r="AR96" i="9"/>
  <c r="AR97" i="9"/>
  <c r="AR98" i="9"/>
  <c r="AR99" i="9"/>
  <c r="AR100" i="9"/>
  <c r="AR101" i="9"/>
  <c r="AR102" i="9"/>
  <c r="AR103" i="9"/>
  <c r="AR104" i="9"/>
  <c r="AL10" i="9"/>
  <c r="AL11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Q5" i="3"/>
  <c r="AB6" i="9"/>
  <c r="Q5" i="29"/>
  <c r="AC6" i="9"/>
  <c r="Q8" i="3"/>
  <c r="AB9" i="9"/>
  <c r="Q8" i="29"/>
  <c r="AC9" i="9"/>
  <c r="AF10" i="9"/>
  <c r="AF11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P5" i="3"/>
  <c r="V6" i="9"/>
  <c r="P5" i="29"/>
  <c r="W6" i="9"/>
  <c r="P8" i="3"/>
  <c r="V9" i="9"/>
  <c r="P8" i="29"/>
  <c r="W9" i="9"/>
  <c r="Z9" i="9"/>
  <c r="AT11" i="10"/>
  <c r="Z10" i="9"/>
  <c r="Z11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O5" i="3"/>
  <c r="P6" i="9"/>
  <c r="O5" i="29"/>
  <c r="Q6" i="9"/>
  <c r="T6" i="9"/>
  <c r="AG8" i="10"/>
  <c r="O8" i="3"/>
  <c r="P9" i="9"/>
  <c r="O8" i="29"/>
  <c r="Q9" i="9"/>
  <c r="T10" i="9"/>
  <c r="T11" i="9"/>
  <c r="T13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N5" i="3"/>
  <c r="J6" i="9"/>
  <c r="N5" i="29"/>
  <c r="K6" i="9"/>
  <c r="N8" i="3"/>
  <c r="J9" i="9"/>
  <c r="N8" i="29"/>
  <c r="K9" i="9"/>
  <c r="N10" i="9"/>
  <c r="N11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C6" i="9"/>
  <c r="M5" i="3"/>
  <c r="D6" i="9"/>
  <c r="M5" i="29"/>
  <c r="E6" i="9"/>
  <c r="C9" i="9"/>
  <c r="M8" i="3"/>
  <c r="D9" i="9"/>
  <c r="M8" i="29"/>
  <c r="E9" i="9"/>
  <c r="H10" i="9"/>
  <c r="H11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S6" i="29"/>
  <c r="AO7" i="9"/>
  <c r="S7" i="29"/>
  <c r="AO8" i="9"/>
  <c r="AO10" i="9"/>
  <c r="AO11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S6" i="3"/>
  <c r="AN7" i="9"/>
  <c r="AR7" i="9"/>
  <c r="CG9" i="10"/>
  <c r="AN10" i="9"/>
  <c r="AN11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R6" i="29"/>
  <c r="AI7" i="9"/>
  <c r="R7" i="29"/>
  <c r="AI8" i="9"/>
  <c r="AI10" i="9"/>
  <c r="AI11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R6" i="3"/>
  <c r="AH7" i="9"/>
  <c r="AL7" i="9"/>
  <c r="BT9" i="10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Q6" i="29"/>
  <c r="AC7" i="9"/>
  <c r="Q7" i="29"/>
  <c r="AC8" i="9"/>
  <c r="AC10" i="9"/>
  <c r="AC11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Q6" i="3"/>
  <c r="AB7" i="9"/>
  <c r="AF7" i="9"/>
  <c r="BG9" i="10"/>
  <c r="AB10" i="9"/>
  <c r="AB11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P6" i="29"/>
  <c r="W7" i="9"/>
  <c r="P7" i="29"/>
  <c r="W8" i="9"/>
  <c r="W10" i="9"/>
  <c r="W11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P6" i="3"/>
  <c r="V7" i="9"/>
  <c r="Z7" i="9"/>
  <c r="AT9" i="10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O6" i="29"/>
  <c r="Q7" i="9"/>
  <c r="O7" i="29"/>
  <c r="Q8" i="9"/>
  <c r="Q10" i="9"/>
  <c r="Q11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O6" i="3"/>
  <c r="P7" i="9"/>
  <c r="T7" i="9"/>
  <c r="AG9" i="10"/>
  <c r="P10" i="9"/>
  <c r="P11" i="9"/>
  <c r="P13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N6" i="29"/>
  <c r="K7" i="9"/>
  <c r="N7" i="29"/>
  <c r="K8" i="9"/>
  <c r="K10" i="9"/>
  <c r="K11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N6" i="3"/>
  <c r="J7" i="9"/>
  <c r="N7" i="9"/>
  <c r="T9" i="10"/>
  <c r="J10" i="9"/>
  <c r="J11" i="9"/>
  <c r="J12" i="9"/>
  <c r="J13" i="9"/>
  <c r="N13" i="9"/>
  <c r="T15" i="10"/>
  <c r="J14" i="9"/>
  <c r="N14" i="9"/>
  <c r="T16" i="10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4" i="29"/>
  <c r="S135" i="29"/>
  <c r="R135" i="29"/>
  <c r="Q135" i="29"/>
  <c r="P135" i="29"/>
  <c r="O135" i="29"/>
  <c r="N135" i="29"/>
  <c r="M135" i="29"/>
  <c r="C135" i="29"/>
  <c r="B135" i="29"/>
  <c r="A135" i="29"/>
  <c r="S134" i="29"/>
  <c r="R134" i="29"/>
  <c r="Q134" i="29"/>
  <c r="P134" i="29"/>
  <c r="O134" i="29"/>
  <c r="N134" i="29"/>
  <c r="M134" i="29"/>
  <c r="C134" i="29"/>
  <c r="B134" i="29"/>
  <c r="A134" i="29"/>
  <c r="S133" i="29"/>
  <c r="R133" i="29"/>
  <c r="Q133" i="29"/>
  <c r="P133" i="29"/>
  <c r="O133" i="29"/>
  <c r="N133" i="29"/>
  <c r="M133" i="29"/>
  <c r="C133" i="29"/>
  <c r="B133" i="29"/>
  <c r="A133" i="29"/>
  <c r="S132" i="29"/>
  <c r="R132" i="29"/>
  <c r="Q132" i="29"/>
  <c r="P132" i="29"/>
  <c r="O132" i="29"/>
  <c r="N132" i="29"/>
  <c r="M132" i="29"/>
  <c r="C132" i="29"/>
  <c r="B132" i="29"/>
  <c r="A132" i="29"/>
  <c r="S131" i="29"/>
  <c r="R131" i="29"/>
  <c r="Q131" i="29"/>
  <c r="P131" i="29"/>
  <c r="O131" i="29"/>
  <c r="N131" i="29"/>
  <c r="M131" i="29"/>
  <c r="C131" i="29"/>
  <c r="B131" i="29"/>
  <c r="A131" i="29"/>
  <c r="S130" i="29"/>
  <c r="R130" i="29"/>
  <c r="Q130" i="29"/>
  <c r="P130" i="29"/>
  <c r="O130" i="29"/>
  <c r="N130" i="29"/>
  <c r="M130" i="29"/>
  <c r="C130" i="29"/>
  <c r="B130" i="29"/>
  <c r="A130" i="29"/>
  <c r="S129" i="29"/>
  <c r="R129" i="29"/>
  <c r="Q129" i="29"/>
  <c r="P129" i="29"/>
  <c r="O129" i="29"/>
  <c r="N129" i="29"/>
  <c r="M129" i="29"/>
  <c r="C129" i="29"/>
  <c r="B129" i="29"/>
  <c r="A129" i="29"/>
  <c r="S128" i="29"/>
  <c r="R128" i="29"/>
  <c r="Q128" i="29"/>
  <c r="P128" i="29"/>
  <c r="O128" i="29"/>
  <c r="N128" i="29"/>
  <c r="M128" i="29"/>
  <c r="C128" i="29"/>
  <c r="B128" i="29"/>
  <c r="A128" i="29"/>
  <c r="S127" i="29"/>
  <c r="R127" i="29"/>
  <c r="Q127" i="29"/>
  <c r="P127" i="29"/>
  <c r="O127" i="29"/>
  <c r="N127" i="29"/>
  <c r="M127" i="29"/>
  <c r="C127" i="29"/>
  <c r="B127" i="29"/>
  <c r="A127" i="29"/>
  <c r="S126" i="29"/>
  <c r="R126" i="29"/>
  <c r="Q126" i="29"/>
  <c r="P126" i="29"/>
  <c r="O126" i="29"/>
  <c r="N126" i="29"/>
  <c r="M126" i="29"/>
  <c r="C126" i="29"/>
  <c r="B126" i="29"/>
  <c r="A126" i="29"/>
  <c r="S125" i="29"/>
  <c r="R125" i="29"/>
  <c r="Q125" i="29"/>
  <c r="P125" i="29"/>
  <c r="O125" i="29"/>
  <c r="N125" i="29"/>
  <c r="M125" i="29"/>
  <c r="C125" i="29"/>
  <c r="B125" i="29"/>
  <c r="A125" i="29"/>
  <c r="S124" i="29"/>
  <c r="R124" i="29"/>
  <c r="Q124" i="29"/>
  <c r="P124" i="29"/>
  <c r="O124" i="29"/>
  <c r="N124" i="29"/>
  <c r="M124" i="29"/>
  <c r="C124" i="29"/>
  <c r="B124" i="29"/>
  <c r="A124" i="29"/>
  <c r="S123" i="29"/>
  <c r="R123" i="29"/>
  <c r="Q123" i="29"/>
  <c r="P123" i="29"/>
  <c r="O123" i="29"/>
  <c r="N123" i="29"/>
  <c r="M123" i="29"/>
  <c r="C123" i="29"/>
  <c r="B123" i="29"/>
  <c r="A123" i="29"/>
  <c r="S122" i="29"/>
  <c r="R122" i="29"/>
  <c r="Q122" i="29"/>
  <c r="P122" i="29"/>
  <c r="O122" i="29"/>
  <c r="N122" i="29"/>
  <c r="M122" i="29"/>
  <c r="C122" i="29"/>
  <c r="B122" i="29"/>
  <c r="A122" i="29"/>
  <c r="S121" i="29"/>
  <c r="R121" i="29"/>
  <c r="Q121" i="29"/>
  <c r="P121" i="29"/>
  <c r="O121" i="29"/>
  <c r="N121" i="29"/>
  <c r="M121" i="29"/>
  <c r="C121" i="29"/>
  <c r="B121" i="29"/>
  <c r="A121" i="29"/>
  <c r="S120" i="29"/>
  <c r="R120" i="29"/>
  <c r="Q120" i="29"/>
  <c r="P120" i="29"/>
  <c r="O120" i="29"/>
  <c r="N120" i="29"/>
  <c r="M120" i="29"/>
  <c r="C120" i="29"/>
  <c r="B120" i="29"/>
  <c r="A120" i="29"/>
  <c r="S119" i="29"/>
  <c r="R119" i="29"/>
  <c r="Q119" i="29"/>
  <c r="P119" i="29"/>
  <c r="O119" i="29"/>
  <c r="N119" i="29"/>
  <c r="M119" i="29"/>
  <c r="C119" i="29"/>
  <c r="B119" i="29"/>
  <c r="A119" i="29"/>
  <c r="S118" i="29"/>
  <c r="R118" i="29"/>
  <c r="Q118" i="29"/>
  <c r="P118" i="29"/>
  <c r="O118" i="29"/>
  <c r="N118" i="29"/>
  <c r="M118" i="29"/>
  <c r="C118" i="29"/>
  <c r="B118" i="29"/>
  <c r="A118" i="29"/>
  <c r="S117" i="29"/>
  <c r="R117" i="29"/>
  <c r="Q117" i="29"/>
  <c r="P117" i="29"/>
  <c r="O117" i="29"/>
  <c r="N117" i="29"/>
  <c r="M117" i="29"/>
  <c r="C117" i="29"/>
  <c r="B117" i="29"/>
  <c r="A117" i="29"/>
  <c r="S116" i="29"/>
  <c r="R116" i="29"/>
  <c r="Q116" i="29"/>
  <c r="P116" i="29"/>
  <c r="O116" i="29"/>
  <c r="N116" i="29"/>
  <c r="M116" i="29"/>
  <c r="C116" i="29"/>
  <c r="B116" i="29"/>
  <c r="A116" i="29"/>
  <c r="S115" i="29"/>
  <c r="R115" i="29"/>
  <c r="Q115" i="29"/>
  <c r="P115" i="29"/>
  <c r="O115" i="29"/>
  <c r="N115" i="29"/>
  <c r="M115" i="29"/>
  <c r="C115" i="29"/>
  <c r="B115" i="29"/>
  <c r="A115" i="29"/>
  <c r="S114" i="29"/>
  <c r="R114" i="29"/>
  <c r="Q114" i="29"/>
  <c r="P114" i="29"/>
  <c r="O114" i="29"/>
  <c r="N114" i="29"/>
  <c r="M114" i="29"/>
  <c r="C114" i="29"/>
  <c r="B114" i="29"/>
  <c r="A114" i="29"/>
  <c r="S113" i="29"/>
  <c r="R113" i="29"/>
  <c r="Q113" i="29"/>
  <c r="P113" i="29"/>
  <c r="O113" i="29"/>
  <c r="N113" i="29"/>
  <c r="M113" i="29"/>
  <c r="C113" i="29"/>
  <c r="B113" i="29"/>
  <c r="A113" i="29"/>
  <c r="S112" i="29"/>
  <c r="R112" i="29"/>
  <c r="Q112" i="29"/>
  <c r="P112" i="29"/>
  <c r="O112" i="29"/>
  <c r="N112" i="29"/>
  <c r="M112" i="29"/>
  <c r="C112" i="29"/>
  <c r="B112" i="29"/>
  <c r="A112" i="29"/>
  <c r="S111" i="29"/>
  <c r="R111" i="29"/>
  <c r="Q111" i="29"/>
  <c r="P111" i="29"/>
  <c r="O111" i="29"/>
  <c r="N111" i="29"/>
  <c r="M111" i="29"/>
  <c r="C111" i="29"/>
  <c r="B111" i="29"/>
  <c r="A111" i="29"/>
  <c r="S110" i="29"/>
  <c r="R110" i="29"/>
  <c r="Q110" i="29"/>
  <c r="P110" i="29"/>
  <c r="O110" i="29"/>
  <c r="N110" i="29"/>
  <c r="M110" i="29"/>
  <c r="C110" i="29"/>
  <c r="B110" i="29"/>
  <c r="A110" i="29"/>
  <c r="S109" i="29"/>
  <c r="R109" i="29"/>
  <c r="Q109" i="29"/>
  <c r="P109" i="29"/>
  <c r="O109" i="29"/>
  <c r="N109" i="29"/>
  <c r="M109" i="29"/>
  <c r="C109" i="29"/>
  <c r="B109" i="29"/>
  <c r="A109" i="29"/>
  <c r="S108" i="29"/>
  <c r="R108" i="29"/>
  <c r="Q108" i="29"/>
  <c r="P108" i="29"/>
  <c r="O108" i="29"/>
  <c r="N108" i="29"/>
  <c r="M108" i="29"/>
  <c r="C108" i="29"/>
  <c r="B108" i="29"/>
  <c r="A108" i="29"/>
  <c r="S107" i="29"/>
  <c r="R107" i="29"/>
  <c r="Q107" i="29"/>
  <c r="P107" i="29"/>
  <c r="O107" i="29"/>
  <c r="N107" i="29"/>
  <c r="M107" i="29"/>
  <c r="C107" i="29"/>
  <c r="B107" i="29"/>
  <c r="A107" i="29"/>
  <c r="S106" i="29"/>
  <c r="R106" i="29"/>
  <c r="Q106" i="29"/>
  <c r="P106" i="29"/>
  <c r="O106" i="29"/>
  <c r="N106" i="29"/>
  <c r="M106" i="29"/>
  <c r="C106" i="29"/>
  <c r="B106" i="29"/>
  <c r="A106" i="29"/>
  <c r="S105" i="29"/>
  <c r="R105" i="29"/>
  <c r="Q105" i="29"/>
  <c r="P105" i="29"/>
  <c r="O105" i="29"/>
  <c r="N105" i="29"/>
  <c r="M105" i="29"/>
  <c r="C105" i="29"/>
  <c r="B105" i="29"/>
  <c r="A105" i="29"/>
  <c r="S104" i="29"/>
  <c r="R104" i="29"/>
  <c r="Q104" i="29"/>
  <c r="P104" i="29"/>
  <c r="O104" i="29"/>
  <c r="N104" i="29"/>
  <c r="M104" i="29"/>
  <c r="C104" i="29"/>
  <c r="B104" i="29"/>
  <c r="A104" i="29"/>
  <c r="S103" i="29"/>
  <c r="R103" i="29"/>
  <c r="Q103" i="29"/>
  <c r="P103" i="29"/>
  <c r="O103" i="29"/>
  <c r="N103" i="29"/>
  <c r="M103" i="29"/>
  <c r="C103" i="29"/>
  <c r="B103" i="29"/>
  <c r="A103" i="29"/>
  <c r="S102" i="29"/>
  <c r="R102" i="29"/>
  <c r="Q102" i="29"/>
  <c r="P102" i="29"/>
  <c r="O102" i="29"/>
  <c r="N102" i="29"/>
  <c r="M102" i="29"/>
  <c r="C102" i="29"/>
  <c r="B102" i="29"/>
  <c r="A102" i="29"/>
  <c r="S101" i="29"/>
  <c r="R101" i="29"/>
  <c r="Q101" i="29"/>
  <c r="P101" i="29"/>
  <c r="O101" i="29"/>
  <c r="N101" i="29"/>
  <c r="M101" i="29"/>
  <c r="C101" i="29"/>
  <c r="B101" i="29"/>
  <c r="A101" i="29"/>
  <c r="S100" i="29"/>
  <c r="R100" i="29"/>
  <c r="Q100" i="29"/>
  <c r="P100" i="29"/>
  <c r="O100" i="29"/>
  <c r="N100" i="29"/>
  <c r="M100" i="29"/>
  <c r="C100" i="29"/>
  <c r="B100" i="29"/>
  <c r="A100" i="29"/>
  <c r="S99" i="29"/>
  <c r="R99" i="29"/>
  <c r="Q99" i="29"/>
  <c r="P99" i="29"/>
  <c r="O99" i="29"/>
  <c r="N99" i="29"/>
  <c r="M99" i="29"/>
  <c r="C99" i="29"/>
  <c r="B99" i="29"/>
  <c r="A99" i="29"/>
  <c r="S98" i="29"/>
  <c r="R98" i="29"/>
  <c r="Q98" i="29"/>
  <c r="P98" i="29"/>
  <c r="O98" i="29"/>
  <c r="N98" i="29"/>
  <c r="M98" i="29"/>
  <c r="C98" i="29"/>
  <c r="B98" i="29"/>
  <c r="A98" i="29"/>
  <c r="S97" i="29"/>
  <c r="R97" i="29"/>
  <c r="Q97" i="29"/>
  <c r="P97" i="29"/>
  <c r="O97" i="29"/>
  <c r="N97" i="29"/>
  <c r="M97" i="29"/>
  <c r="C97" i="29"/>
  <c r="B97" i="29"/>
  <c r="A97" i="29"/>
  <c r="S96" i="29"/>
  <c r="R96" i="29"/>
  <c r="Q96" i="29"/>
  <c r="P96" i="29"/>
  <c r="O96" i="29"/>
  <c r="N96" i="29"/>
  <c r="M96" i="29"/>
  <c r="C96" i="29"/>
  <c r="B96" i="29"/>
  <c r="A96" i="29"/>
  <c r="S95" i="29"/>
  <c r="R95" i="29"/>
  <c r="Q95" i="29"/>
  <c r="P95" i="29"/>
  <c r="O95" i="29"/>
  <c r="N95" i="29"/>
  <c r="M95" i="29"/>
  <c r="C95" i="29"/>
  <c r="B95" i="29"/>
  <c r="A95" i="29"/>
  <c r="S94" i="29"/>
  <c r="R94" i="29"/>
  <c r="Q94" i="29"/>
  <c r="P94" i="29"/>
  <c r="O94" i="29"/>
  <c r="N94" i="29"/>
  <c r="M94" i="29"/>
  <c r="C94" i="29"/>
  <c r="B94" i="29"/>
  <c r="A94" i="29"/>
  <c r="S93" i="29"/>
  <c r="R93" i="29"/>
  <c r="Q93" i="29"/>
  <c r="P93" i="29"/>
  <c r="O93" i="29"/>
  <c r="N93" i="29"/>
  <c r="M93" i="29"/>
  <c r="C93" i="29"/>
  <c r="B93" i="29"/>
  <c r="A93" i="29"/>
  <c r="S92" i="29"/>
  <c r="R92" i="29"/>
  <c r="Q92" i="29"/>
  <c r="P92" i="29"/>
  <c r="O92" i="29"/>
  <c r="N92" i="29"/>
  <c r="M92" i="29"/>
  <c r="C92" i="29"/>
  <c r="B92" i="29"/>
  <c r="A92" i="29"/>
  <c r="S91" i="29"/>
  <c r="R91" i="29"/>
  <c r="Q91" i="29"/>
  <c r="P91" i="29"/>
  <c r="O91" i="29"/>
  <c r="N91" i="29"/>
  <c r="M91" i="29"/>
  <c r="C91" i="29"/>
  <c r="B91" i="29"/>
  <c r="A91" i="29"/>
  <c r="S90" i="29"/>
  <c r="R90" i="29"/>
  <c r="Q90" i="29"/>
  <c r="P90" i="29"/>
  <c r="O90" i="29"/>
  <c r="N90" i="29"/>
  <c r="M90" i="29"/>
  <c r="C90" i="29"/>
  <c r="B90" i="29"/>
  <c r="A90" i="29"/>
  <c r="S89" i="29"/>
  <c r="R89" i="29"/>
  <c r="Q89" i="29"/>
  <c r="P89" i="29"/>
  <c r="O89" i="29"/>
  <c r="N89" i="29"/>
  <c r="M89" i="29"/>
  <c r="C89" i="29"/>
  <c r="B89" i="29"/>
  <c r="A89" i="29"/>
  <c r="S88" i="29"/>
  <c r="R88" i="29"/>
  <c r="Q88" i="29"/>
  <c r="P88" i="29"/>
  <c r="O88" i="29"/>
  <c r="N88" i="29"/>
  <c r="M88" i="29"/>
  <c r="C88" i="29"/>
  <c r="B88" i="29"/>
  <c r="A88" i="29"/>
  <c r="S87" i="29"/>
  <c r="R87" i="29"/>
  <c r="Q87" i="29"/>
  <c r="P87" i="29"/>
  <c r="O87" i="29"/>
  <c r="N87" i="29"/>
  <c r="M87" i="29"/>
  <c r="C87" i="29"/>
  <c r="B87" i="29"/>
  <c r="A87" i="29"/>
  <c r="S86" i="29"/>
  <c r="R86" i="29"/>
  <c r="Q86" i="29"/>
  <c r="P86" i="29"/>
  <c r="O86" i="29"/>
  <c r="N86" i="29"/>
  <c r="M86" i="29"/>
  <c r="C86" i="29"/>
  <c r="B86" i="29"/>
  <c r="A86" i="29"/>
  <c r="S85" i="29"/>
  <c r="R85" i="29"/>
  <c r="Q85" i="29"/>
  <c r="P85" i="29"/>
  <c r="O85" i="29"/>
  <c r="N85" i="29"/>
  <c r="M85" i="29"/>
  <c r="C85" i="29"/>
  <c r="B85" i="29"/>
  <c r="A85" i="29"/>
  <c r="S84" i="29"/>
  <c r="R84" i="29"/>
  <c r="Q84" i="29"/>
  <c r="P84" i="29"/>
  <c r="O84" i="29"/>
  <c r="N84" i="29"/>
  <c r="M84" i="29"/>
  <c r="C84" i="29"/>
  <c r="B84" i="29"/>
  <c r="A84" i="29"/>
  <c r="S83" i="29"/>
  <c r="R83" i="29"/>
  <c r="Q83" i="29"/>
  <c r="P83" i="29"/>
  <c r="O83" i="29"/>
  <c r="N83" i="29"/>
  <c r="M83" i="29"/>
  <c r="C83" i="29"/>
  <c r="B83" i="29"/>
  <c r="A83" i="29"/>
  <c r="S82" i="29"/>
  <c r="R82" i="29"/>
  <c r="Q82" i="29"/>
  <c r="P82" i="29"/>
  <c r="O82" i="29"/>
  <c r="N82" i="29"/>
  <c r="M82" i="29"/>
  <c r="C82" i="29"/>
  <c r="B82" i="29"/>
  <c r="A82" i="29"/>
  <c r="S81" i="29"/>
  <c r="R81" i="29"/>
  <c r="Q81" i="29"/>
  <c r="P81" i="29"/>
  <c r="O81" i="29"/>
  <c r="N81" i="29"/>
  <c r="M81" i="29"/>
  <c r="C81" i="29"/>
  <c r="B81" i="29"/>
  <c r="A81" i="29"/>
  <c r="S80" i="29"/>
  <c r="R80" i="29"/>
  <c r="Q80" i="29"/>
  <c r="P80" i="29"/>
  <c r="O80" i="29"/>
  <c r="N80" i="29"/>
  <c r="M80" i="29"/>
  <c r="C80" i="29"/>
  <c r="B80" i="29"/>
  <c r="A80" i="29"/>
  <c r="S79" i="29"/>
  <c r="R79" i="29"/>
  <c r="Q79" i="29"/>
  <c r="P79" i="29"/>
  <c r="O79" i="29"/>
  <c r="N79" i="29"/>
  <c r="M79" i="29"/>
  <c r="C79" i="29"/>
  <c r="B79" i="29"/>
  <c r="A79" i="29"/>
  <c r="S78" i="29"/>
  <c r="R78" i="29"/>
  <c r="Q78" i="29"/>
  <c r="P78" i="29"/>
  <c r="O78" i="29"/>
  <c r="N78" i="29"/>
  <c r="M78" i="29"/>
  <c r="C78" i="29"/>
  <c r="B78" i="29"/>
  <c r="A78" i="29"/>
  <c r="S77" i="29"/>
  <c r="R77" i="29"/>
  <c r="Q77" i="29"/>
  <c r="P77" i="29"/>
  <c r="O77" i="29"/>
  <c r="N77" i="29"/>
  <c r="M77" i="29"/>
  <c r="C77" i="29"/>
  <c r="B77" i="29"/>
  <c r="A77" i="29"/>
  <c r="S76" i="29"/>
  <c r="R76" i="29"/>
  <c r="Q76" i="29"/>
  <c r="P76" i="29"/>
  <c r="O76" i="29"/>
  <c r="N76" i="29"/>
  <c r="M76" i="29"/>
  <c r="C76" i="29"/>
  <c r="B76" i="29"/>
  <c r="A76" i="29"/>
  <c r="S75" i="29"/>
  <c r="R75" i="29"/>
  <c r="Q75" i="29"/>
  <c r="P75" i="29"/>
  <c r="O75" i="29"/>
  <c r="N75" i="29"/>
  <c r="M75" i="29"/>
  <c r="C75" i="29"/>
  <c r="B75" i="29"/>
  <c r="A75" i="29"/>
  <c r="S74" i="29"/>
  <c r="R74" i="29"/>
  <c r="Q74" i="29"/>
  <c r="P74" i="29"/>
  <c r="O74" i="29"/>
  <c r="N74" i="29"/>
  <c r="M74" i="29"/>
  <c r="C74" i="29"/>
  <c r="B74" i="29"/>
  <c r="A74" i="29"/>
  <c r="S73" i="29"/>
  <c r="R73" i="29"/>
  <c r="Q73" i="29"/>
  <c r="P73" i="29"/>
  <c r="O73" i="29"/>
  <c r="N73" i="29"/>
  <c r="M73" i="29"/>
  <c r="C73" i="29"/>
  <c r="B73" i="29"/>
  <c r="A73" i="29"/>
  <c r="S72" i="29"/>
  <c r="R72" i="29"/>
  <c r="Q72" i="29"/>
  <c r="P72" i="29"/>
  <c r="O72" i="29"/>
  <c r="N72" i="29"/>
  <c r="M72" i="29"/>
  <c r="C72" i="29"/>
  <c r="B72" i="29"/>
  <c r="A72" i="29"/>
  <c r="S71" i="29"/>
  <c r="R71" i="29"/>
  <c r="Q71" i="29"/>
  <c r="P71" i="29"/>
  <c r="O71" i="29"/>
  <c r="N71" i="29"/>
  <c r="M71" i="29"/>
  <c r="C71" i="29"/>
  <c r="B71" i="29"/>
  <c r="A71" i="29"/>
  <c r="S70" i="29"/>
  <c r="R70" i="29"/>
  <c r="Q70" i="29"/>
  <c r="P70" i="29"/>
  <c r="O70" i="29"/>
  <c r="N70" i="29"/>
  <c r="M70" i="29"/>
  <c r="C70" i="29"/>
  <c r="B70" i="29"/>
  <c r="A70" i="29"/>
  <c r="S69" i="29"/>
  <c r="R69" i="29"/>
  <c r="Q69" i="29"/>
  <c r="P69" i="29"/>
  <c r="O69" i="29"/>
  <c r="N69" i="29"/>
  <c r="M69" i="29"/>
  <c r="C69" i="29"/>
  <c r="B69" i="29"/>
  <c r="A69" i="29"/>
  <c r="S68" i="29"/>
  <c r="R68" i="29"/>
  <c r="Q68" i="29"/>
  <c r="P68" i="29"/>
  <c r="O68" i="29"/>
  <c r="N68" i="29"/>
  <c r="M68" i="29"/>
  <c r="C68" i="29"/>
  <c r="B68" i="29"/>
  <c r="A68" i="29"/>
  <c r="S67" i="29"/>
  <c r="R67" i="29"/>
  <c r="Q67" i="29"/>
  <c r="P67" i="29"/>
  <c r="O67" i="29"/>
  <c r="N67" i="29"/>
  <c r="M67" i="29"/>
  <c r="C67" i="29"/>
  <c r="B67" i="29"/>
  <c r="A67" i="29"/>
  <c r="S66" i="29"/>
  <c r="R66" i="29"/>
  <c r="Q66" i="29"/>
  <c r="P66" i="29"/>
  <c r="O66" i="29"/>
  <c r="N66" i="29"/>
  <c r="M66" i="29"/>
  <c r="C66" i="29"/>
  <c r="B66" i="29"/>
  <c r="A66" i="29"/>
  <c r="S65" i="29"/>
  <c r="R65" i="29"/>
  <c r="Q65" i="29"/>
  <c r="P65" i="29"/>
  <c r="O65" i="29"/>
  <c r="N65" i="29"/>
  <c r="M65" i="29"/>
  <c r="C65" i="29"/>
  <c r="B65" i="29"/>
  <c r="A65" i="29"/>
  <c r="S64" i="29"/>
  <c r="R64" i="29"/>
  <c r="Q64" i="29"/>
  <c r="P64" i="29"/>
  <c r="O64" i="29"/>
  <c r="N64" i="29"/>
  <c r="M64" i="29"/>
  <c r="C64" i="29"/>
  <c r="B64" i="29"/>
  <c r="A64" i="29"/>
  <c r="S63" i="29"/>
  <c r="R63" i="29"/>
  <c r="Q63" i="29"/>
  <c r="P63" i="29"/>
  <c r="O63" i="29"/>
  <c r="N63" i="29"/>
  <c r="M63" i="29"/>
  <c r="C63" i="29"/>
  <c r="B63" i="29"/>
  <c r="A63" i="29"/>
  <c r="S62" i="29"/>
  <c r="R62" i="29"/>
  <c r="Q62" i="29"/>
  <c r="P62" i="29"/>
  <c r="O62" i="29"/>
  <c r="N62" i="29"/>
  <c r="M62" i="29"/>
  <c r="C62" i="29"/>
  <c r="B62" i="29"/>
  <c r="A62" i="29"/>
  <c r="S61" i="29"/>
  <c r="R61" i="29"/>
  <c r="Q61" i="29"/>
  <c r="P61" i="29"/>
  <c r="O61" i="29"/>
  <c r="N61" i="29"/>
  <c r="M61" i="29"/>
  <c r="C61" i="29"/>
  <c r="B61" i="29"/>
  <c r="A61" i="29"/>
  <c r="S60" i="29"/>
  <c r="R60" i="29"/>
  <c r="Q60" i="29"/>
  <c r="P60" i="29"/>
  <c r="O60" i="29"/>
  <c r="N60" i="29"/>
  <c r="M60" i="29"/>
  <c r="C60" i="29"/>
  <c r="B60" i="29"/>
  <c r="A60" i="29"/>
  <c r="S59" i="29"/>
  <c r="R59" i="29"/>
  <c r="Q59" i="29"/>
  <c r="P59" i="29"/>
  <c r="O59" i="29"/>
  <c r="N59" i="29"/>
  <c r="M59" i="29"/>
  <c r="C59" i="29"/>
  <c r="B59" i="29"/>
  <c r="A59" i="29"/>
  <c r="S58" i="29"/>
  <c r="R58" i="29"/>
  <c r="Q58" i="29"/>
  <c r="P58" i="29"/>
  <c r="O58" i="29"/>
  <c r="N58" i="29"/>
  <c r="M58" i="29"/>
  <c r="C58" i="29"/>
  <c r="B58" i="29"/>
  <c r="A58" i="29"/>
  <c r="S57" i="29"/>
  <c r="R57" i="29"/>
  <c r="Q57" i="29"/>
  <c r="P57" i="29"/>
  <c r="O57" i="29"/>
  <c r="N57" i="29"/>
  <c r="M57" i="29"/>
  <c r="C57" i="29"/>
  <c r="B57" i="29"/>
  <c r="A57" i="29"/>
  <c r="S56" i="29"/>
  <c r="R56" i="29"/>
  <c r="Q56" i="29"/>
  <c r="P56" i="29"/>
  <c r="O56" i="29"/>
  <c r="N56" i="29"/>
  <c r="M56" i="29"/>
  <c r="C56" i="29"/>
  <c r="B56" i="29"/>
  <c r="A56" i="29"/>
  <c r="S55" i="29"/>
  <c r="R55" i="29"/>
  <c r="Q55" i="29"/>
  <c r="P55" i="29"/>
  <c r="O55" i="29"/>
  <c r="N55" i="29"/>
  <c r="M55" i="29"/>
  <c r="C55" i="29"/>
  <c r="B55" i="29"/>
  <c r="A55" i="29"/>
  <c r="S54" i="29"/>
  <c r="R54" i="29"/>
  <c r="Q54" i="29"/>
  <c r="P54" i="29"/>
  <c r="O54" i="29"/>
  <c r="N54" i="29"/>
  <c r="M54" i="29"/>
  <c r="C54" i="29"/>
  <c r="B54" i="29"/>
  <c r="A54" i="29"/>
  <c r="S53" i="29"/>
  <c r="R53" i="29"/>
  <c r="Q53" i="29"/>
  <c r="P53" i="29"/>
  <c r="O53" i="29"/>
  <c r="N53" i="29"/>
  <c r="M53" i="29"/>
  <c r="C53" i="29"/>
  <c r="B53" i="29"/>
  <c r="A53" i="29"/>
  <c r="S52" i="29"/>
  <c r="R52" i="29"/>
  <c r="Q52" i="29"/>
  <c r="P52" i="29"/>
  <c r="O52" i="29"/>
  <c r="N52" i="29"/>
  <c r="M52" i="29"/>
  <c r="C52" i="29"/>
  <c r="B52" i="29"/>
  <c r="A52" i="29"/>
  <c r="S51" i="29"/>
  <c r="R51" i="29"/>
  <c r="Q51" i="29"/>
  <c r="P51" i="29"/>
  <c r="O51" i="29"/>
  <c r="N51" i="29"/>
  <c r="M51" i="29"/>
  <c r="C51" i="29"/>
  <c r="B51" i="29"/>
  <c r="A51" i="29"/>
  <c r="S50" i="29"/>
  <c r="R50" i="29"/>
  <c r="Q50" i="29"/>
  <c r="P50" i="29"/>
  <c r="O50" i="29"/>
  <c r="N50" i="29"/>
  <c r="M50" i="29"/>
  <c r="C50" i="29"/>
  <c r="B50" i="29"/>
  <c r="A50" i="29"/>
  <c r="S49" i="29"/>
  <c r="R49" i="29"/>
  <c r="Q49" i="29"/>
  <c r="P49" i="29"/>
  <c r="O49" i="29"/>
  <c r="N49" i="29"/>
  <c r="M49" i="29"/>
  <c r="C49" i="29"/>
  <c r="B49" i="29"/>
  <c r="A49" i="29"/>
  <c r="S48" i="29"/>
  <c r="R48" i="29"/>
  <c r="Q48" i="29"/>
  <c r="P48" i="29"/>
  <c r="O48" i="29"/>
  <c r="N48" i="29"/>
  <c r="M48" i="29"/>
  <c r="C48" i="29"/>
  <c r="B48" i="29"/>
  <c r="A48" i="29"/>
  <c r="S47" i="29"/>
  <c r="R47" i="29"/>
  <c r="Q47" i="29"/>
  <c r="P47" i="29"/>
  <c r="O47" i="29"/>
  <c r="N47" i="29"/>
  <c r="M47" i="29"/>
  <c r="C47" i="29"/>
  <c r="B47" i="29"/>
  <c r="A47" i="29"/>
  <c r="S46" i="29"/>
  <c r="R46" i="29"/>
  <c r="Q46" i="29"/>
  <c r="P46" i="29"/>
  <c r="O46" i="29"/>
  <c r="N46" i="29"/>
  <c r="M46" i="29"/>
  <c r="C46" i="29"/>
  <c r="B46" i="29"/>
  <c r="A46" i="29"/>
  <c r="S45" i="29"/>
  <c r="R45" i="29"/>
  <c r="Q45" i="29"/>
  <c r="P45" i="29"/>
  <c r="O45" i="29"/>
  <c r="N45" i="29"/>
  <c r="M45" i="29"/>
  <c r="C45" i="29"/>
  <c r="B45" i="29"/>
  <c r="A45" i="29"/>
  <c r="S44" i="29"/>
  <c r="R44" i="29"/>
  <c r="Q44" i="29"/>
  <c r="P44" i="29"/>
  <c r="O44" i="29"/>
  <c r="N44" i="29"/>
  <c r="M44" i="29"/>
  <c r="C44" i="29"/>
  <c r="B44" i="29"/>
  <c r="A44" i="29"/>
  <c r="S43" i="29"/>
  <c r="R43" i="29"/>
  <c r="Q43" i="29"/>
  <c r="P43" i="29"/>
  <c r="O43" i="29"/>
  <c r="N43" i="29"/>
  <c r="M43" i="29"/>
  <c r="C43" i="29"/>
  <c r="B43" i="29"/>
  <c r="A43" i="29"/>
  <c r="S42" i="29"/>
  <c r="R42" i="29"/>
  <c r="Q42" i="29"/>
  <c r="P42" i="29"/>
  <c r="O42" i="29"/>
  <c r="N42" i="29"/>
  <c r="M42" i="29"/>
  <c r="C42" i="29"/>
  <c r="B42" i="29"/>
  <c r="A42" i="29"/>
  <c r="S41" i="29"/>
  <c r="R41" i="29"/>
  <c r="Q41" i="29"/>
  <c r="P41" i="29"/>
  <c r="O41" i="29"/>
  <c r="N41" i="29"/>
  <c r="M41" i="29"/>
  <c r="C41" i="29"/>
  <c r="B41" i="29"/>
  <c r="A41" i="29"/>
  <c r="S40" i="29"/>
  <c r="R40" i="29"/>
  <c r="Q40" i="29"/>
  <c r="P40" i="29"/>
  <c r="O40" i="29"/>
  <c r="N40" i="29"/>
  <c r="M40" i="29"/>
  <c r="C40" i="29"/>
  <c r="B40" i="29"/>
  <c r="A40" i="29"/>
  <c r="S39" i="29"/>
  <c r="R39" i="29"/>
  <c r="Q39" i="29"/>
  <c r="P39" i="29"/>
  <c r="O39" i="29"/>
  <c r="N39" i="29"/>
  <c r="M39" i="29"/>
  <c r="C39" i="29"/>
  <c r="B39" i="29"/>
  <c r="A39" i="29"/>
  <c r="S38" i="29"/>
  <c r="R38" i="29"/>
  <c r="Q38" i="29"/>
  <c r="P38" i="29"/>
  <c r="O38" i="29"/>
  <c r="N38" i="29"/>
  <c r="M38" i="29"/>
  <c r="C38" i="29"/>
  <c r="B38" i="29"/>
  <c r="A38" i="29"/>
  <c r="S37" i="29"/>
  <c r="R37" i="29"/>
  <c r="Q37" i="29"/>
  <c r="P37" i="29"/>
  <c r="O37" i="29"/>
  <c r="N37" i="29"/>
  <c r="M37" i="29"/>
  <c r="C37" i="29"/>
  <c r="B37" i="29"/>
  <c r="A37" i="29"/>
  <c r="S36" i="29"/>
  <c r="R36" i="29"/>
  <c r="Q36" i="29"/>
  <c r="P36" i="29"/>
  <c r="O36" i="29"/>
  <c r="N36" i="29"/>
  <c r="M36" i="29"/>
  <c r="C36" i="29"/>
  <c r="B36" i="29"/>
  <c r="A36" i="29"/>
  <c r="S35" i="29"/>
  <c r="R35" i="29"/>
  <c r="Q35" i="29"/>
  <c r="P35" i="29"/>
  <c r="O35" i="29"/>
  <c r="N35" i="29"/>
  <c r="M35" i="29"/>
  <c r="C35" i="29"/>
  <c r="B35" i="29"/>
  <c r="A35" i="29"/>
  <c r="S34" i="29"/>
  <c r="R34" i="29"/>
  <c r="Q34" i="29"/>
  <c r="P34" i="29"/>
  <c r="O34" i="29"/>
  <c r="N34" i="29"/>
  <c r="M34" i="29"/>
  <c r="C34" i="29"/>
  <c r="B34" i="29"/>
  <c r="A34" i="29"/>
  <c r="S33" i="29"/>
  <c r="R33" i="29"/>
  <c r="Q33" i="29"/>
  <c r="P33" i="29"/>
  <c r="O33" i="29"/>
  <c r="N33" i="29"/>
  <c r="M33" i="29"/>
  <c r="C33" i="29"/>
  <c r="B33" i="29"/>
  <c r="A33" i="29"/>
  <c r="S32" i="29"/>
  <c r="R32" i="29"/>
  <c r="Q32" i="29"/>
  <c r="P32" i="29"/>
  <c r="O32" i="29"/>
  <c r="N32" i="29"/>
  <c r="M32" i="29"/>
  <c r="C32" i="29"/>
  <c r="B32" i="29"/>
  <c r="A32" i="29"/>
  <c r="S31" i="29"/>
  <c r="R31" i="29"/>
  <c r="Q31" i="29"/>
  <c r="P31" i="29"/>
  <c r="O31" i="29"/>
  <c r="N31" i="29"/>
  <c r="M31" i="29"/>
  <c r="C31" i="29"/>
  <c r="B31" i="29"/>
  <c r="A31" i="29"/>
  <c r="S30" i="29"/>
  <c r="R30" i="29"/>
  <c r="Q30" i="29"/>
  <c r="P30" i="29"/>
  <c r="O30" i="29"/>
  <c r="N30" i="29"/>
  <c r="M30" i="29"/>
  <c r="C30" i="29"/>
  <c r="B30" i="29"/>
  <c r="A30" i="29"/>
  <c r="S29" i="29"/>
  <c r="R29" i="29"/>
  <c r="Q29" i="29"/>
  <c r="P29" i="29"/>
  <c r="O29" i="29"/>
  <c r="N29" i="29"/>
  <c r="M29" i="29"/>
  <c r="C29" i="29"/>
  <c r="B29" i="29"/>
  <c r="A29" i="29"/>
  <c r="S28" i="29"/>
  <c r="R28" i="29"/>
  <c r="Q28" i="29"/>
  <c r="P28" i="29"/>
  <c r="O28" i="29"/>
  <c r="N28" i="29"/>
  <c r="M28" i="29"/>
  <c r="C28" i="29"/>
  <c r="B28" i="29"/>
  <c r="A28" i="29"/>
  <c r="S27" i="29"/>
  <c r="R27" i="29"/>
  <c r="Q27" i="29"/>
  <c r="P27" i="29"/>
  <c r="O27" i="29"/>
  <c r="N27" i="29"/>
  <c r="M27" i="29"/>
  <c r="C27" i="29"/>
  <c r="B27" i="29"/>
  <c r="A27" i="29"/>
  <c r="S26" i="29"/>
  <c r="R26" i="29"/>
  <c r="Q26" i="29"/>
  <c r="P26" i="29"/>
  <c r="O26" i="29"/>
  <c r="N26" i="29"/>
  <c r="M26" i="29"/>
  <c r="C26" i="29"/>
  <c r="B26" i="29"/>
  <c r="A26" i="29"/>
  <c r="S25" i="29"/>
  <c r="R25" i="29"/>
  <c r="Q25" i="29"/>
  <c r="P25" i="29"/>
  <c r="O25" i="29"/>
  <c r="N25" i="29"/>
  <c r="M25" i="29"/>
  <c r="C25" i="29"/>
  <c r="B25" i="29"/>
  <c r="A25" i="29"/>
  <c r="S24" i="29"/>
  <c r="R24" i="29"/>
  <c r="Q24" i="29"/>
  <c r="P24" i="29"/>
  <c r="O24" i="29"/>
  <c r="N24" i="29"/>
  <c r="M24" i="29"/>
  <c r="C24" i="29"/>
  <c r="B24" i="29"/>
  <c r="A24" i="29"/>
  <c r="S23" i="29"/>
  <c r="R23" i="29"/>
  <c r="Q23" i="29"/>
  <c r="P23" i="29"/>
  <c r="O23" i="29"/>
  <c r="N23" i="29"/>
  <c r="M23" i="29"/>
  <c r="C23" i="29"/>
  <c r="B23" i="29"/>
  <c r="A23" i="29"/>
  <c r="S22" i="29"/>
  <c r="R22" i="29"/>
  <c r="Q22" i="29"/>
  <c r="P22" i="29"/>
  <c r="O22" i="29"/>
  <c r="N22" i="29"/>
  <c r="M22" i="29"/>
  <c r="C22" i="29"/>
  <c r="B22" i="29"/>
  <c r="A22" i="29"/>
  <c r="S21" i="29"/>
  <c r="R21" i="29"/>
  <c r="Q21" i="29"/>
  <c r="P21" i="29"/>
  <c r="O21" i="29"/>
  <c r="N21" i="29"/>
  <c r="M21" i="29"/>
  <c r="C21" i="29"/>
  <c r="B21" i="29"/>
  <c r="A21" i="29"/>
  <c r="S20" i="29"/>
  <c r="R20" i="29"/>
  <c r="Q20" i="29"/>
  <c r="P20" i="29"/>
  <c r="O20" i="29"/>
  <c r="N20" i="29"/>
  <c r="M20" i="29"/>
  <c r="C20" i="29"/>
  <c r="B20" i="29"/>
  <c r="A20" i="29"/>
  <c r="S19" i="29"/>
  <c r="R19" i="29"/>
  <c r="Q19" i="29"/>
  <c r="P19" i="29"/>
  <c r="O19" i="29"/>
  <c r="N19" i="29"/>
  <c r="M19" i="29"/>
  <c r="C19" i="29"/>
  <c r="B19" i="29"/>
  <c r="A19" i="29"/>
  <c r="S18" i="29"/>
  <c r="R18" i="29"/>
  <c r="Q18" i="29"/>
  <c r="P18" i="29"/>
  <c r="O18" i="29"/>
  <c r="N18" i="29"/>
  <c r="M18" i="29"/>
  <c r="C18" i="29"/>
  <c r="B18" i="29"/>
  <c r="A18" i="29"/>
  <c r="S17" i="29"/>
  <c r="R17" i="29"/>
  <c r="Q17" i="29"/>
  <c r="P17" i="29"/>
  <c r="O17" i="29"/>
  <c r="N17" i="29"/>
  <c r="M17" i="29"/>
  <c r="C17" i="29"/>
  <c r="B17" i="29"/>
  <c r="A17" i="29"/>
  <c r="S16" i="29"/>
  <c r="R16" i="29"/>
  <c r="Q16" i="29"/>
  <c r="P16" i="29"/>
  <c r="O16" i="29"/>
  <c r="N16" i="29"/>
  <c r="M16" i="29"/>
  <c r="C16" i="29"/>
  <c r="B16" i="29"/>
  <c r="A16" i="29"/>
  <c r="S15" i="29"/>
  <c r="R15" i="29"/>
  <c r="Q15" i="29"/>
  <c r="P15" i="29"/>
  <c r="O15" i="29"/>
  <c r="N15" i="29"/>
  <c r="M15" i="29"/>
  <c r="C15" i="29"/>
  <c r="B15" i="29"/>
  <c r="A15" i="29"/>
  <c r="S14" i="29"/>
  <c r="R14" i="29"/>
  <c r="Q14" i="29"/>
  <c r="P14" i="29"/>
  <c r="O14" i="29"/>
  <c r="N14" i="29"/>
  <c r="M14" i="29"/>
  <c r="C14" i="29"/>
  <c r="B14" i="29"/>
  <c r="A14" i="29"/>
  <c r="S13" i="29"/>
  <c r="R13" i="29"/>
  <c r="Q13" i="29"/>
  <c r="P13" i="29"/>
  <c r="O13" i="29"/>
  <c r="N13" i="29"/>
  <c r="M13" i="29"/>
  <c r="C13" i="29"/>
  <c r="B13" i="29"/>
  <c r="A13" i="29"/>
  <c r="S12" i="29"/>
  <c r="R12" i="29"/>
  <c r="Q12" i="29"/>
  <c r="P12" i="29"/>
  <c r="O12" i="29"/>
  <c r="N12" i="29"/>
  <c r="M12" i="29"/>
  <c r="C12" i="29"/>
  <c r="B12" i="29"/>
  <c r="A12" i="29"/>
  <c r="S11" i="29"/>
  <c r="AO12" i="9"/>
  <c r="R11" i="29"/>
  <c r="AI12" i="9"/>
  <c r="Q11" i="29"/>
  <c r="AC12" i="9"/>
  <c r="P11" i="29"/>
  <c r="W12" i="9"/>
  <c r="O11" i="29"/>
  <c r="Q12" i="9"/>
  <c r="N11" i="29"/>
  <c r="K12" i="9"/>
  <c r="M11" i="29"/>
  <c r="C11" i="29"/>
  <c r="B11" i="29"/>
  <c r="A11" i="29"/>
  <c r="S10" i="29"/>
  <c r="R10" i="29"/>
  <c r="Q10" i="29"/>
  <c r="P10" i="29"/>
  <c r="O10" i="29"/>
  <c r="N10" i="29"/>
  <c r="M10" i="29"/>
  <c r="C10" i="29"/>
  <c r="B10" i="29"/>
  <c r="A10" i="29"/>
  <c r="S9" i="29"/>
  <c r="R9" i="29"/>
  <c r="Q9" i="29"/>
  <c r="P9" i="29"/>
  <c r="O9" i="29"/>
  <c r="N9" i="29"/>
  <c r="M9" i="29"/>
  <c r="C9" i="29"/>
  <c r="B9" i="29"/>
  <c r="A9" i="29"/>
  <c r="C8" i="29"/>
  <c r="B8" i="29"/>
  <c r="A8" i="29"/>
  <c r="M7" i="29"/>
  <c r="C7" i="29"/>
  <c r="B7" i="29"/>
  <c r="A7" i="29"/>
  <c r="M6" i="29"/>
  <c r="C6" i="29"/>
  <c r="B6" i="29"/>
  <c r="A6" i="29"/>
  <c r="C5" i="29"/>
  <c r="B5" i="29"/>
  <c r="A5" i="29"/>
  <c r="C4" i="29"/>
  <c r="B4" i="29"/>
  <c r="A4" i="29"/>
  <c r="K2" i="29"/>
  <c r="S2" i="29"/>
  <c r="J2" i="29"/>
  <c r="R2" i="29"/>
  <c r="I2" i="29"/>
  <c r="Q2" i="29"/>
  <c r="H2" i="29"/>
  <c r="P2" i="29"/>
  <c r="G2" i="29"/>
  <c r="O2" i="29"/>
  <c r="F2" i="29"/>
  <c r="N2" i="29"/>
  <c r="E2" i="29"/>
  <c r="M2" i="29"/>
  <c r="B2" i="29"/>
  <c r="J1" i="29"/>
  <c r="C1" i="29"/>
  <c r="M6" i="3"/>
  <c r="M7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S7" i="3"/>
  <c r="AN8" i="9"/>
  <c r="AR8" i="9"/>
  <c r="CG10" i="10"/>
  <c r="CH10" i="10"/>
  <c r="S9" i="3"/>
  <c r="S10" i="3"/>
  <c r="S11" i="3"/>
  <c r="AN12" i="9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R7" i="3"/>
  <c r="AH8" i="9"/>
  <c r="AL8" i="9"/>
  <c r="BT10" i="10"/>
  <c r="BU10" i="10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Q7" i="3"/>
  <c r="AB8" i="9"/>
  <c r="AF8" i="9"/>
  <c r="BG10" i="10"/>
  <c r="Q9" i="3"/>
  <c r="Q10" i="3"/>
  <c r="Q11" i="3"/>
  <c r="AB12" i="9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P7" i="3"/>
  <c r="V8" i="9"/>
  <c r="Z8" i="9"/>
  <c r="AT10" i="10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O7" i="3"/>
  <c r="P8" i="9"/>
  <c r="T8" i="9"/>
  <c r="AG10" i="10"/>
  <c r="AH10" i="10"/>
  <c r="O9" i="3"/>
  <c r="O10" i="3"/>
  <c r="O11" i="3"/>
  <c r="P12" i="9"/>
  <c r="O12" i="3"/>
  <c r="O13" i="3"/>
  <c r="P14" i="9"/>
  <c r="T14" i="9"/>
  <c r="AG16" i="10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N7" i="3"/>
  <c r="J8" i="9"/>
  <c r="N8" i="9"/>
  <c r="T10" i="10"/>
  <c r="U10" i="10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D5" i="3"/>
  <c r="D6" i="3"/>
  <c r="D7" i="3"/>
  <c r="D8" i="3"/>
  <c r="D9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4" i="3"/>
  <c r="A5" i="26"/>
  <c r="C5" i="26"/>
  <c r="E5" i="26"/>
  <c r="N5" i="26"/>
  <c r="R5" i="26"/>
  <c r="O5" i="26"/>
  <c r="C104" i="26"/>
  <c r="R104" i="26"/>
  <c r="C103" i="26"/>
  <c r="R103" i="26"/>
  <c r="C102" i="26"/>
  <c r="R102" i="26"/>
  <c r="C101" i="26"/>
  <c r="R101" i="26"/>
  <c r="C100" i="26"/>
  <c r="R100" i="26"/>
  <c r="C99" i="26"/>
  <c r="R99" i="26"/>
  <c r="C98" i="26"/>
  <c r="R98" i="26"/>
  <c r="C97" i="26"/>
  <c r="R97" i="26"/>
  <c r="C96" i="26"/>
  <c r="R96" i="26"/>
  <c r="C95" i="26"/>
  <c r="R95" i="26"/>
  <c r="C94" i="26"/>
  <c r="R94" i="26"/>
  <c r="C93" i="26"/>
  <c r="R93" i="26"/>
  <c r="C92" i="26"/>
  <c r="R92" i="26"/>
  <c r="C91" i="26"/>
  <c r="R91" i="26"/>
  <c r="C90" i="26"/>
  <c r="R90" i="26"/>
  <c r="C89" i="26"/>
  <c r="R89" i="26"/>
  <c r="C88" i="26"/>
  <c r="R88" i="26"/>
  <c r="C87" i="26"/>
  <c r="R87" i="26"/>
  <c r="C86" i="26"/>
  <c r="R86" i="26"/>
  <c r="C85" i="26"/>
  <c r="R85" i="26"/>
  <c r="C84" i="26"/>
  <c r="R84" i="26"/>
  <c r="C83" i="26"/>
  <c r="R83" i="26"/>
  <c r="C82" i="26"/>
  <c r="R82" i="26"/>
  <c r="C81" i="26"/>
  <c r="R81" i="26"/>
  <c r="C80" i="26"/>
  <c r="R80" i="26"/>
  <c r="C79" i="26"/>
  <c r="R79" i="26"/>
  <c r="C78" i="26"/>
  <c r="R78" i="26"/>
  <c r="C77" i="26"/>
  <c r="R77" i="26"/>
  <c r="C76" i="26"/>
  <c r="R76" i="26"/>
  <c r="C75" i="26"/>
  <c r="R75" i="26"/>
  <c r="C74" i="26"/>
  <c r="R74" i="26"/>
  <c r="C73" i="26"/>
  <c r="R73" i="26"/>
  <c r="C72" i="26"/>
  <c r="R72" i="26"/>
  <c r="C71" i="26"/>
  <c r="R71" i="26"/>
  <c r="C70" i="26"/>
  <c r="R70" i="26"/>
  <c r="C69" i="26"/>
  <c r="R69" i="26"/>
  <c r="C68" i="26"/>
  <c r="R68" i="26"/>
  <c r="C67" i="26"/>
  <c r="R67" i="26"/>
  <c r="C66" i="26"/>
  <c r="R66" i="26"/>
  <c r="C65" i="26"/>
  <c r="R65" i="26"/>
  <c r="C64" i="26"/>
  <c r="R64" i="26"/>
  <c r="C63" i="26"/>
  <c r="R63" i="26"/>
  <c r="C62" i="26"/>
  <c r="R62" i="26"/>
  <c r="C61" i="26"/>
  <c r="R61" i="26"/>
  <c r="C60" i="26"/>
  <c r="R60" i="26"/>
  <c r="C59" i="26"/>
  <c r="R59" i="26"/>
  <c r="C58" i="26"/>
  <c r="R58" i="26"/>
  <c r="C57" i="26"/>
  <c r="R57" i="26"/>
  <c r="C56" i="26"/>
  <c r="R56" i="26"/>
  <c r="C55" i="26"/>
  <c r="R55" i="26"/>
  <c r="C54" i="26"/>
  <c r="R54" i="26"/>
  <c r="C53" i="26"/>
  <c r="R53" i="26"/>
  <c r="C52" i="26"/>
  <c r="R52" i="26"/>
  <c r="C51" i="26"/>
  <c r="R51" i="26"/>
  <c r="C50" i="26"/>
  <c r="R50" i="26"/>
  <c r="C49" i="26"/>
  <c r="R49" i="26"/>
  <c r="C48" i="26"/>
  <c r="R48" i="26"/>
  <c r="C47" i="26"/>
  <c r="R47" i="26"/>
  <c r="C46" i="26"/>
  <c r="R46" i="26"/>
  <c r="C45" i="26"/>
  <c r="R45" i="26"/>
  <c r="C44" i="26"/>
  <c r="R44" i="26"/>
  <c r="C43" i="26"/>
  <c r="R43" i="26"/>
  <c r="C42" i="26"/>
  <c r="R42" i="26"/>
  <c r="C41" i="26"/>
  <c r="R41" i="26"/>
  <c r="C40" i="26"/>
  <c r="R40" i="26"/>
  <c r="C39" i="26"/>
  <c r="R39" i="26"/>
  <c r="C38" i="26"/>
  <c r="R38" i="26"/>
  <c r="C37" i="26"/>
  <c r="R37" i="26"/>
  <c r="C36" i="26"/>
  <c r="R36" i="26"/>
  <c r="C35" i="26"/>
  <c r="R35" i="26"/>
  <c r="C34" i="26"/>
  <c r="R34" i="26"/>
  <c r="C33" i="26"/>
  <c r="R33" i="26"/>
  <c r="C32" i="26"/>
  <c r="R32" i="26"/>
  <c r="C31" i="26"/>
  <c r="R31" i="26"/>
  <c r="C30" i="26"/>
  <c r="R30" i="26"/>
  <c r="C29" i="26"/>
  <c r="R29" i="26"/>
  <c r="C28" i="26"/>
  <c r="R28" i="26"/>
  <c r="C27" i="26"/>
  <c r="R27" i="26"/>
  <c r="C26" i="26"/>
  <c r="R26" i="26"/>
  <c r="C25" i="26"/>
  <c r="R25" i="26"/>
  <c r="C24" i="26"/>
  <c r="R24" i="26"/>
  <c r="C23" i="26"/>
  <c r="R23" i="26"/>
  <c r="C22" i="26"/>
  <c r="R22" i="26"/>
  <c r="C21" i="26"/>
  <c r="R21" i="26"/>
  <c r="C20" i="26"/>
  <c r="R20" i="26"/>
  <c r="C19" i="26"/>
  <c r="R19" i="26"/>
  <c r="C18" i="26"/>
  <c r="R18" i="26"/>
  <c r="C17" i="26"/>
  <c r="R17" i="26"/>
  <c r="C16" i="26"/>
  <c r="R16" i="26"/>
  <c r="C9" i="26"/>
  <c r="M9" i="26"/>
  <c r="E9" i="26"/>
  <c r="N9" i="26"/>
  <c r="R9" i="26"/>
  <c r="O9" i="26"/>
  <c r="C8" i="26"/>
  <c r="E8" i="26"/>
  <c r="N8" i="26"/>
  <c r="M8" i="26"/>
  <c r="A5" i="5"/>
  <c r="C9" i="5"/>
  <c r="E9" i="5"/>
  <c r="N9" i="5"/>
  <c r="C16" i="5"/>
  <c r="R16" i="5"/>
  <c r="C17" i="5"/>
  <c r="R17" i="5"/>
  <c r="C18" i="5"/>
  <c r="R18" i="5"/>
  <c r="C19" i="5"/>
  <c r="R19" i="5"/>
  <c r="C20" i="5"/>
  <c r="R20" i="5"/>
  <c r="C21" i="5"/>
  <c r="R21" i="5"/>
  <c r="C22" i="5"/>
  <c r="R22" i="5"/>
  <c r="C23" i="5"/>
  <c r="R23" i="5"/>
  <c r="C24" i="5"/>
  <c r="R24" i="5"/>
  <c r="C25" i="5"/>
  <c r="R25" i="5"/>
  <c r="C26" i="5"/>
  <c r="R26" i="5"/>
  <c r="C27" i="5"/>
  <c r="R27" i="5"/>
  <c r="C28" i="5"/>
  <c r="R28" i="5"/>
  <c r="C29" i="5"/>
  <c r="R29" i="5"/>
  <c r="C30" i="5"/>
  <c r="R30" i="5"/>
  <c r="C31" i="5"/>
  <c r="R31" i="5"/>
  <c r="C32" i="5"/>
  <c r="R32" i="5"/>
  <c r="C33" i="5"/>
  <c r="R33" i="5"/>
  <c r="C34" i="5"/>
  <c r="R34" i="5"/>
  <c r="C35" i="5"/>
  <c r="R35" i="5"/>
  <c r="C36" i="5"/>
  <c r="R36" i="5"/>
  <c r="C37" i="5"/>
  <c r="R37" i="5"/>
  <c r="C38" i="5"/>
  <c r="R38" i="5"/>
  <c r="C39" i="5"/>
  <c r="R39" i="5"/>
  <c r="C40" i="5"/>
  <c r="R40" i="5"/>
  <c r="C41" i="5"/>
  <c r="R41" i="5"/>
  <c r="C42" i="5"/>
  <c r="R42" i="5"/>
  <c r="C43" i="5"/>
  <c r="R43" i="5"/>
  <c r="C44" i="5"/>
  <c r="R44" i="5"/>
  <c r="C45" i="5"/>
  <c r="R45" i="5"/>
  <c r="C46" i="5"/>
  <c r="R46" i="5"/>
  <c r="C47" i="5"/>
  <c r="R47" i="5"/>
  <c r="C48" i="5"/>
  <c r="R48" i="5"/>
  <c r="C49" i="5"/>
  <c r="R49" i="5"/>
  <c r="C50" i="5"/>
  <c r="R50" i="5"/>
  <c r="C51" i="5"/>
  <c r="R51" i="5"/>
  <c r="C52" i="5"/>
  <c r="R52" i="5"/>
  <c r="C53" i="5"/>
  <c r="R53" i="5"/>
  <c r="C54" i="5"/>
  <c r="R54" i="5"/>
  <c r="C55" i="5"/>
  <c r="R55" i="5"/>
  <c r="C56" i="5"/>
  <c r="R56" i="5"/>
  <c r="C57" i="5"/>
  <c r="R57" i="5"/>
  <c r="C58" i="5"/>
  <c r="R58" i="5"/>
  <c r="C59" i="5"/>
  <c r="R59" i="5"/>
  <c r="C60" i="5"/>
  <c r="R60" i="5"/>
  <c r="C61" i="5"/>
  <c r="R61" i="5"/>
  <c r="C62" i="5"/>
  <c r="R62" i="5"/>
  <c r="C63" i="5"/>
  <c r="R63" i="5"/>
  <c r="C64" i="5"/>
  <c r="R64" i="5"/>
  <c r="C65" i="5"/>
  <c r="R65" i="5"/>
  <c r="C66" i="5"/>
  <c r="R66" i="5"/>
  <c r="C67" i="5"/>
  <c r="R67" i="5"/>
  <c r="C68" i="5"/>
  <c r="R68" i="5"/>
  <c r="C69" i="5"/>
  <c r="R69" i="5"/>
  <c r="C70" i="5"/>
  <c r="R70" i="5"/>
  <c r="C71" i="5"/>
  <c r="R71" i="5"/>
  <c r="C72" i="5"/>
  <c r="R72" i="5"/>
  <c r="C73" i="5"/>
  <c r="R73" i="5"/>
  <c r="C74" i="5"/>
  <c r="R74" i="5"/>
  <c r="C75" i="5"/>
  <c r="R75" i="5"/>
  <c r="C76" i="5"/>
  <c r="R76" i="5"/>
  <c r="C77" i="5"/>
  <c r="R77" i="5"/>
  <c r="C78" i="5"/>
  <c r="R78" i="5"/>
  <c r="C79" i="5"/>
  <c r="R79" i="5"/>
  <c r="C80" i="5"/>
  <c r="R80" i="5"/>
  <c r="C81" i="5"/>
  <c r="R81" i="5"/>
  <c r="C82" i="5"/>
  <c r="R82" i="5"/>
  <c r="C83" i="5"/>
  <c r="R83" i="5"/>
  <c r="C84" i="5"/>
  <c r="R84" i="5"/>
  <c r="C85" i="5"/>
  <c r="R85" i="5"/>
  <c r="C86" i="5"/>
  <c r="R86" i="5"/>
  <c r="C87" i="5"/>
  <c r="R87" i="5"/>
  <c r="C88" i="5"/>
  <c r="R88" i="5"/>
  <c r="C89" i="5"/>
  <c r="R89" i="5"/>
  <c r="C90" i="5"/>
  <c r="R90" i="5"/>
  <c r="C91" i="5"/>
  <c r="R91" i="5"/>
  <c r="C92" i="5"/>
  <c r="R92" i="5"/>
  <c r="C93" i="5"/>
  <c r="R93" i="5"/>
  <c r="C94" i="5"/>
  <c r="R94" i="5"/>
  <c r="C95" i="5"/>
  <c r="R95" i="5"/>
  <c r="C96" i="5"/>
  <c r="R96" i="5"/>
  <c r="C97" i="5"/>
  <c r="R97" i="5"/>
  <c r="C98" i="5"/>
  <c r="R98" i="5"/>
  <c r="C99" i="5"/>
  <c r="R99" i="5"/>
  <c r="C100" i="5"/>
  <c r="R100" i="5"/>
  <c r="C101" i="5"/>
  <c r="R101" i="5"/>
  <c r="C102" i="5"/>
  <c r="R102" i="5"/>
  <c r="C103" i="5"/>
  <c r="R103" i="5"/>
  <c r="C104" i="5"/>
  <c r="R104" i="5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5" i="7"/>
  <c r="E6" i="26"/>
  <c r="E7" i="26"/>
  <c r="C7" i="26"/>
  <c r="N7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Q104" i="26"/>
  <c r="D104" i="26"/>
  <c r="B104" i="26"/>
  <c r="A104" i="26"/>
  <c r="Q103" i="26"/>
  <c r="D103" i="26"/>
  <c r="B103" i="26"/>
  <c r="A103" i="26"/>
  <c r="Q102" i="26"/>
  <c r="D102" i="26"/>
  <c r="B102" i="26"/>
  <c r="A102" i="26"/>
  <c r="Q101" i="26"/>
  <c r="D101" i="26"/>
  <c r="B101" i="26"/>
  <c r="A101" i="26"/>
  <c r="Q100" i="26"/>
  <c r="D100" i="26"/>
  <c r="B100" i="26"/>
  <c r="A100" i="26"/>
  <c r="Q99" i="26"/>
  <c r="M99" i="26"/>
  <c r="D99" i="26"/>
  <c r="P99" i="26"/>
  <c r="B99" i="26"/>
  <c r="A99" i="26"/>
  <c r="Q98" i="26"/>
  <c r="M98" i="26"/>
  <c r="D98" i="26"/>
  <c r="N98" i="26"/>
  <c r="O98" i="26"/>
  <c r="B98" i="26"/>
  <c r="A98" i="26"/>
  <c r="Q97" i="26"/>
  <c r="M97" i="26"/>
  <c r="D97" i="26"/>
  <c r="N97" i="26"/>
  <c r="O97" i="26"/>
  <c r="B97" i="26"/>
  <c r="A97" i="26"/>
  <c r="Q96" i="26"/>
  <c r="D96" i="26"/>
  <c r="B96" i="26"/>
  <c r="A96" i="26"/>
  <c r="Q95" i="26"/>
  <c r="P95" i="26"/>
  <c r="D95" i="26"/>
  <c r="B95" i="26"/>
  <c r="A95" i="26"/>
  <c r="Q94" i="26"/>
  <c r="M94" i="26"/>
  <c r="D94" i="26"/>
  <c r="N94" i="26"/>
  <c r="O94" i="26"/>
  <c r="B94" i="26"/>
  <c r="A94" i="26"/>
  <c r="Q93" i="26"/>
  <c r="M93" i="26"/>
  <c r="D93" i="26"/>
  <c r="N93" i="26"/>
  <c r="O93" i="26"/>
  <c r="B93" i="26"/>
  <c r="A93" i="26"/>
  <c r="Q92" i="26"/>
  <c r="D92" i="26"/>
  <c r="B92" i="26"/>
  <c r="A92" i="26"/>
  <c r="Q91" i="26"/>
  <c r="P91" i="26"/>
  <c r="D91" i="26"/>
  <c r="B91" i="26"/>
  <c r="A91" i="26"/>
  <c r="Q90" i="26"/>
  <c r="M90" i="26"/>
  <c r="D90" i="26"/>
  <c r="N90" i="26"/>
  <c r="O90" i="26"/>
  <c r="B90" i="26"/>
  <c r="A90" i="26"/>
  <c r="Q89" i="26"/>
  <c r="M89" i="26"/>
  <c r="D89" i="26"/>
  <c r="N89" i="26"/>
  <c r="O89" i="26"/>
  <c r="B89" i="26"/>
  <c r="A89" i="26"/>
  <c r="Q88" i="26"/>
  <c r="D88" i="26"/>
  <c r="B88" i="26"/>
  <c r="A88" i="26"/>
  <c r="Q87" i="26"/>
  <c r="P87" i="26"/>
  <c r="D87" i="26"/>
  <c r="B87" i="26"/>
  <c r="A87" i="26"/>
  <c r="Q86" i="26"/>
  <c r="M86" i="26"/>
  <c r="D86" i="26"/>
  <c r="N86" i="26"/>
  <c r="O86" i="26"/>
  <c r="B86" i="26"/>
  <c r="A86" i="26"/>
  <c r="Q85" i="26"/>
  <c r="M85" i="26"/>
  <c r="D85" i="26"/>
  <c r="N85" i="26"/>
  <c r="O85" i="26"/>
  <c r="B85" i="26"/>
  <c r="A85" i="26"/>
  <c r="Q84" i="26"/>
  <c r="D84" i="26"/>
  <c r="B84" i="26"/>
  <c r="A84" i="26"/>
  <c r="Q83" i="26"/>
  <c r="P83" i="26"/>
  <c r="D83" i="26"/>
  <c r="B83" i="26"/>
  <c r="A83" i="26"/>
  <c r="Q82" i="26"/>
  <c r="M82" i="26"/>
  <c r="D82" i="26"/>
  <c r="N82" i="26"/>
  <c r="O82" i="26"/>
  <c r="B82" i="26"/>
  <c r="A82" i="26"/>
  <c r="Q81" i="26"/>
  <c r="M81" i="26"/>
  <c r="D81" i="26"/>
  <c r="N81" i="26"/>
  <c r="O81" i="26"/>
  <c r="B81" i="26"/>
  <c r="A81" i="26"/>
  <c r="Q80" i="26"/>
  <c r="D80" i="26"/>
  <c r="B80" i="26"/>
  <c r="A80" i="26"/>
  <c r="Q79" i="26"/>
  <c r="P79" i="26"/>
  <c r="D79" i="26"/>
  <c r="B79" i="26"/>
  <c r="A79" i="26"/>
  <c r="Q78" i="26"/>
  <c r="M78" i="26"/>
  <c r="D78" i="26"/>
  <c r="N78" i="26"/>
  <c r="O78" i="26"/>
  <c r="B78" i="26"/>
  <c r="A78" i="26"/>
  <c r="Q77" i="26"/>
  <c r="M77" i="26"/>
  <c r="D77" i="26"/>
  <c r="N77" i="26"/>
  <c r="O77" i="26"/>
  <c r="B77" i="26"/>
  <c r="A77" i="26"/>
  <c r="Q76" i="26"/>
  <c r="D76" i="26"/>
  <c r="B76" i="26"/>
  <c r="A76" i="26"/>
  <c r="Q75" i="26"/>
  <c r="P75" i="26"/>
  <c r="D75" i="26"/>
  <c r="B75" i="26"/>
  <c r="A75" i="26"/>
  <c r="Q74" i="26"/>
  <c r="M74" i="26"/>
  <c r="D74" i="26"/>
  <c r="N74" i="26"/>
  <c r="O74" i="26"/>
  <c r="B74" i="26"/>
  <c r="A74" i="26"/>
  <c r="Q73" i="26"/>
  <c r="M73" i="26"/>
  <c r="D73" i="26"/>
  <c r="N73" i="26"/>
  <c r="O73" i="26"/>
  <c r="B73" i="26"/>
  <c r="A73" i="26"/>
  <c r="Q72" i="26"/>
  <c r="D72" i="26"/>
  <c r="B72" i="26"/>
  <c r="A72" i="26"/>
  <c r="Q71" i="26"/>
  <c r="P71" i="26"/>
  <c r="D71" i="26"/>
  <c r="B71" i="26"/>
  <c r="A71" i="26"/>
  <c r="Q70" i="26"/>
  <c r="M70" i="26"/>
  <c r="D70" i="26"/>
  <c r="N70" i="26"/>
  <c r="O70" i="26"/>
  <c r="B70" i="26"/>
  <c r="A70" i="26"/>
  <c r="Q69" i="26"/>
  <c r="M69" i="26"/>
  <c r="D69" i="26"/>
  <c r="N69" i="26"/>
  <c r="O69" i="26"/>
  <c r="B69" i="26"/>
  <c r="A69" i="26"/>
  <c r="Q68" i="26"/>
  <c r="D68" i="26"/>
  <c r="B68" i="26"/>
  <c r="A68" i="26"/>
  <c r="Q67" i="26"/>
  <c r="P67" i="26"/>
  <c r="D67" i="26"/>
  <c r="B67" i="26"/>
  <c r="A67" i="26"/>
  <c r="Q66" i="26"/>
  <c r="M66" i="26"/>
  <c r="D66" i="26"/>
  <c r="N66" i="26"/>
  <c r="O66" i="26"/>
  <c r="B66" i="26"/>
  <c r="A66" i="26"/>
  <c r="Q65" i="26"/>
  <c r="M65" i="26"/>
  <c r="D65" i="26"/>
  <c r="N65" i="26"/>
  <c r="O65" i="26"/>
  <c r="B65" i="26"/>
  <c r="A65" i="26"/>
  <c r="Q64" i="26"/>
  <c r="D64" i="26"/>
  <c r="B64" i="26"/>
  <c r="A64" i="26"/>
  <c r="Q63" i="26"/>
  <c r="P63" i="26"/>
  <c r="D63" i="26"/>
  <c r="B63" i="26"/>
  <c r="A63" i="26"/>
  <c r="Q62" i="26"/>
  <c r="M62" i="26"/>
  <c r="D62" i="26"/>
  <c r="N62" i="26"/>
  <c r="O62" i="26"/>
  <c r="B62" i="26"/>
  <c r="A62" i="26"/>
  <c r="Q61" i="26"/>
  <c r="M61" i="26"/>
  <c r="D61" i="26"/>
  <c r="N61" i="26"/>
  <c r="O61" i="26"/>
  <c r="B61" i="26"/>
  <c r="A61" i="26"/>
  <c r="Q60" i="26"/>
  <c r="D60" i="26"/>
  <c r="B60" i="26"/>
  <c r="A60" i="26"/>
  <c r="Q59" i="26"/>
  <c r="P59" i="26"/>
  <c r="D59" i="26"/>
  <c r="B59" i="26"/>
  <c r="A59" i="26"/>
  <c r="Q58" i="26"/>
  <c r="M58" i="26"/>
  <c r="D58" i="26"/>
  <c r="N58" i="26"/>
  <c r="O58" i="26"/>
  <c r="B58" i="26"/>
  <c r="A58" i="26"/>
  <c r="Q57" i="26"/>
  <c r="M57" i="26"/>
  <c r="D57" i="26"/>
  <c r="N57" i="26"/>
  <c r="O57" i="26"/>
  <c r="B57" i="26"/>
  <c r="A57" i="26"/>
  <c r="Q56" i="26"/>
  <c r="D56" i="26"/>
  <c r="B56" i="26"/>
  <c r="A56" i="26"/>
  <c r="Q55" i="26"/>
  <c r="P55" i="26"/>
  <c r="D55" i="26"/>
  <c r="B55" i="26"/>
  <c r="A55" i="26"/>
  <c r="Q54" i="26"/>
  <c r="M54" i="26"/>
  <c r="D54" i="26"/>
  <c r="N54" i="26"/>
  <c r="O54" i="26"/>
  <c r="B54" i="26"/>
  <c r="A54" i="26"/>
  <c r="Q53" i="26"/>
  <c r="M53" i="26"/>
  <c r="D53" i="26"/>
  <c r="N53" i="26"/>
  <c r="O53" i="26"/>
  <c r="B53" i="26"/>
  <c r="A53" i="26"/>
  <c r="Q52" i="26"/>
  <c r="D52" i="26"/>
  <c r="B52" i="26"/>
  <c r="A52" i="26"/>
  <c r="Q51" i="26"/>
  <c r="P51" i="26"/>
  <c r="D51" i="26"/>
  <c r="B51" i="26"/>
  <c r="A51" i="26"/>
  <c r="Q50" i="26"/>
  <c r="M50" i="26"/>
  <c r="D50" i="26"/>
  <c r="N50" i="26"/>
  <c r="O50" i="26"/>
  <c r="B50" i="26"/>
  <c r="A50" i="26"/>
  <c r="Q49" i="26"/>
  <c r="M49" i="26"/>
  <c r="D49" i="26"/>
  <c r="N49" i="26"/>
  <c r="O49" i="26"/>
  <c r="B49" i="26"/>
  <c r="A49" i="26"/>
  <c r="Q48" i="26"/>
  <c r="D48" i="26"/>
  <c r="B48" i="26"/>
  <c r="A48" i="26"/>
  <c r="Q47" i="26"/>
  <c r="P47" i="26"/>
  <c r="D47" i="26"/>
  <c r="B47" i="26"/>
  <c r="A47" i="26"/>
  <c r="Q46" i="26"/>
  <c r="M46" i="26"/>
  <c r="D46" i="26"/>
  <c r="N46" i="26"/>
  <c r="O46" i="26"/>
  <c r="B46" i="26"/>
  <c r="A46" i="26"/>
  <c r="Q45" i="26"/>
  <c r="M45" i="26"/>
  <c r="D45" i="26"/>
  <c r="N45" i="26"/>
  <c r="O45" i="26"/>
  <c r="B45" i="26"/>
  <c r="A45" i="26"/>
  <c r="Q44" i="26"/>
  <c r="D44" i="26"/>
  <c r="B44" i="26"/>
  <c r="A44" i="26"/>
  <c r="Q43" i="26"/>
  <c r="P43" i="26"/>
  <c r="D43" i="26"/>
  <c r="B43" i="26"/>
  <c r="A43" i="26"/>
  <c r="Q42" i="26"/>
  <c r="M42" i="26"/>
  <c r="D42" i="26"/>
  <c r="N42" i="26"/>
  <c r="O42" i="26"/>
  <c r="B42" i="26"/>
  <c r="A42" i="26"/>
  <c r="Q41" i="26"/>
  <c r="M41" i="26"/>
  <c r="D41" i="26"/>
  <c r="N41" i="26"/>
  <c r="O41" i="26"/>
  <c r="B41" i="26"/>
  <c r="A41" i="26"/>
  <c r="Q40" i="26"/>
  <c r="D40" i="26"/>
  <c r="B40" i="26"/>
  <c r="A40" i="26"/>
  <c r="Q39" i="26"/>
  <c r="P39" i="26"/>
  <c r="D39" i="26"/>
  <c r="B39" i="26"/>
  <c r="A39" i="26"/>
  <c r="Q38" i="26"/>
  <c r="M38" i="26"/>
  <c r="D38" i="26"/>
  <c r="N38" i="26"/>
  <c r="O38" i="26"/>
  <c r="B38" i="26"/>
  <c r="A38" i="26"/>
  <c r="Q37" i="26"/>
  <c r="M37" i="26"/>
  <c r="D37" i="26"/>
  <c r="N37" i="26"/>
  <c r="O37" i="26"/>
  <c r="B37" i="26"/>
  <c r="A37" i="26"/>
  <c r="Q36" i="26"/>
  <c r="D36" i="26"/>
  <c r="B36" i="26"/>
  <c r="A36" i="26"/>
  <c r="Q35" i="26"/>
  <c r="P35" i="26"/>
  <c r="D35" i="26"/>
  <c r="B35" i="26"/>
  <c r="A35" i="26"/>
  <c r="Q34" i="26"/>
  <c r="M34" i="26"/>
  <c r="D34" i="26"/>
  <c r="N34" i="26"/>
  <c r="O34" i="26"/>
  <c r="B34" i="26"/>
  <c r="A34" i="26"/>
  <c r="Q33" i="26"/>
  <c r="M33" i="26"/>
  <c r="D33" i="26"/>
  <c r="N33" i="26"/>
  <c r="O33" i="26"/>
  <c r="B33" i="26"/>
  <c r="A33" i="26"/>
  <c r="Q32" i="26"/>
  <c r="D32" i="26"/>
  <c r="B32" i="26"/>
  <c r="A32" i="26"/>
  <c r="Q31" i="26"/>
  <c r="P31" i="26"/>
  <c r="D31" i="26"/>
  <c r="B31" i="26"/>
  <c r="A31" i="26"/>
  <c r="Q30" i="26"/>
  <c r="M30" i="26"/>
  <c r="D30" i="26"/>
  <c r="N30" i="26"/>
  <c r="O30" i="26"/>
  <c r="B30" i="26"/>
  <c r="A30" i="26"/>
  <c r="Q29" i="26"/>
  <c r="M29" i="26"/>
  <c r="D29" i="26"/>
  <c r="N29" i="26"/>
  <c r="O29" i="26"/>
  <c r="B29" i="26"/>
  <c r="A29" i="26"/>
  <c r="Q28" i="26"/>
  <c r="D28" i="26"/>
  <c r="B28" i="26"/>
  <c r="A28" i="26"/>
  <c r="Q27" i="26"/>
  <c r="P27" i="26"/>
  <c r="D27" i="26"/>
  <c r="B27" i="26"/>
  <c r="A27" i="26"/>
  <c r="Q26" i="26"/>
  <c r="M26" i="26"/>
  <c r="D26" i="26"/>
  <c r="N26" i="26"/>
  <c r="O26" i="26"/>
  <c r="B26" i="26"/>
  <c r="A26" i="26"/>
  <c r="Q25" i="26"/>
  <c r="M25" i="26"/>
  <c r="D25" i="26"/>
  <c r="N25" i="26"/>
  <c r="O25" i="26"/>
  <c r="B25" i="26"/>
  <c r="A25" i="26"/>
  <c r="Q24" i="26"/>
  <c r="D24" i="26"/>
  <c r="B24" i="26"/>
  <c r="A24" i="26"/>
  <c r="Q23" i="26"/>
  <c r="P23" i="26"/>
  <c r="D23" i="26"/>
  <c r="B23" i="26"/>
  <c r="A23" i="26"/>
  <c r="Q22" i="26"/>
  <c r="M22" i="26"/>
  <c r="D22" i="26"/>
  <c r="N22" i="26"/>
  <c r="O22" i="26"/>
  <c r="B22" i="26"/>
  <c r="A22" i="26"/>
  <c r="Q21" i="26"/>
  <c r="M21" i="26"/>
  <c r="D21" i="26"/>
  <c r="N21" i="26"/>
  <c r="O21" i="26"/>
  <c r="B21" i="26"/>
  <c r="A21" i="26"/>
  <c r="Q20" i="26"/>
  <c r="D20" i="26"/>
  <c r="B20" i="26"/>
  <c r="A20" i="26"/>
  <c r="Q19" i="26"/>
  <c r="P19" i="26"/>
  <c r="D19" i="26"/>
  <c r="B19" i="26"/>
  <c r="A19" i="26"/>
  <c r="Q18" i="26"/>
  <c r="M18" i="26"/>
  <c r="D18" i="26"/>
  <c r="N18" i="26"/>
  <c r="O18" i="26"/>
  <c r="B18" i="26"/>
  <c r="A18" i="26"/>
  <c r="Q17" i="26"/>
  <c r="M17" i="26"/>
  <c r="D17" i="26"/>
  <c r="N17" i="26"/>
  <c r="O17" i="26"/>
  <c r="B17" i="26"/>
  <c r="A17" i="26"/>
  <c r="Q16" i="26"/>
  <c r="M16" i="26"/>
  <c r="D16" i="26"/>
  <c r="N16" i="26"/>
  <c r="O16" i="26"/>
  <c r="B16" i="26"/>
  <c r="A16" i="26"/>
  <c r="Q15" i="26"/>
  <c r="D15" i="26"/>
  <c r="C15" i="26"/>
  <c r="N15" i="26"/>
  <c r="O15" i="26"/>
  <c r="B15" i="26"/>
  <c r="A15" i="26"/>
  <c r="Q14" i="26"/>
  <c r="D14" i="26"/>
  <c r="C14" i="26"/>
  <c r="N14" i="26"/>
  <c r="O14" i="26"/>
  <c r="B14" i="26"/>
  <c r="A14" i="26"/>
  <c r="S13" i="26"/>
  <c r="Q13" i="26"/>
  <c r="D13" i="26"/>
  <c r="C13" i="26"/>
  <c r="N13" i="26"/>
  <c r="O13" i="26"/>
  <c r="B13" i="26"/>
  <c r="A13" i="26"/>
  <c r="S12" i="26"/>
  <c r="Q12" i="26"/>
  <c r="D12" i="26"/>
  <c r="C12" i="26"/>
  <c r="N12" i="26"/>
  <c r="B12" i="26"/>
  <c r="A12" i="26"/>
  <c r="S11" i="26"/>
  <c r="Q11" i="26"/>
  <c r="D11" i="26"/>
  <c r="C11" i="26"/>
  <c r="R11" i="26"/>
  <c r="B11" i="26"/>
  <c r="A11" i="26"/>
  <c r="S10" i="26"/>
  <c r="Q10" i="26"/>
  <c r="D10" i="26"/>
  <c r="C10" i="26"/>
  <c r="N10" i="26"/>
  <c r="O10" i="26"/>
  <c r="B10" i="26"/>
  <c r="A10" i="26"/>
  <c r="S9" i="26"/>
  <c r="Q9" i="26"/>
  <c r="D9" i="26"/>
  <c r="B9" i="26"/>
  <c r="A9" i="26"/>
  <c r="S8" i="26"/>
  <c r="Q8" i="26"/>
  <c r="D8" i="26"/>
  <c r="B8" i="26"/>
  <c r="A8" i="26"/>
  <c r="S7" i="26"/>
  <c r="Q7" i="26"/>
  <c r="D7" i="26"/>
  <c r="M7" i="26"/>
  <c r="B7" i="26"/>
  <c r="A7" i="26"/>
  <c r="Q6" i="26"/>
  <c r="Q5" i="26"/>
  <c r="AG13" i="26"/>
  <c r="T13" i="26"/>
  <c r="C6" i="26"/>
  <c r="M6" i="26"/>
  <c r="D6" i="26"/>
  <c r="N6" i="26"/>
  <c r="R6" i="26"/>
  <c r="B6" i="26"/>
  <c r="A6" i="26"/>
  <c r="D5" i="26"/>
  <c r="B5" i="26"/>
  <c r="L3" i="26"/>
  <c r="K3" i="26"/>
  <c r="J3" i="26"/>
  <c r="I3" i="26"/>
  <c r="H3" i="26"/>
  <c r="G3" i="26"/>
  <c r="F3" i="26"/>
  <c r="O2" i="26"/>
  <c r="N2" i="26"/>
  <c r="K2" i="26"/>
  <c r="C1" i="2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5" i="5"/>
  <c r="N2" i="5"/>
  <c r="O2" i="5"/>
  <c r="E6" i="5"/>
  <c r="E7" i="5"/>
  <c r="E8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5" i="5"/>
  <c r="M11" i="26"/>
  <c r="R14" i="26"/>
  <c r="M10" i="26"/>
  <c r="M12" i="26"/>
  <c r="M14" i="26"/>
  <c r="M15" i="26"/>
  <c r="R10" i="26"/>
  <c r="R13" i="26"/>
  <c r="W8" i="10"/>
  <c r="AK8" i="10"/>
  <c r="J8" i="10"/>
  <c r="BJ8" i="10"/>
  <c r="X8" i="10"/>
  <c r="BX8" i="10"/>
  <c r="CK8" i="10"/>
  <c r="AW8" i="10"/>
  <c r="K8" i="10"/>
  <c r="BK8" i="10"/>
  <c r="AJ8" i="10"/>
  <c r="CJ8" i="10"/>
  <c r="AX8" i="10"/>
  <c r="A6" i="5"/>
  <c r="N12" i="9"/>
  <c r="T14" i="10"/>
  <c r="AL12" i="9"/>
  <c r="BT14" i="10"/>
  <c r="AF12" i="9"/>
  <c r="BG14" i="10"/>
  <c r="Z12" i="9"/>
  <c r="AT14" i="10"/>
  <c r="T12" i="9"/>
  <c r="AG14" i="10"/>
  <c r="AR12" i="9"/>
  <c r="CG14" i="10"/>
  <c r="AW10" i="10"/>
  <c r="W10" i="10"/>
  <c r="O12" i="26"/>
  <c r="P12" i="26"/>
  <c r="J10" i="10"/>
  <c r="R12" i="26"/>
  <c r="C9" i="25"/>
  <c r="BY12" i="10"/>
  <c r="I13" i="14"/>
  <c r="BY13" i="10"/>
  <c r="K10" i="32"/>
  <c r="K14" i="32"/>
  <c r="AM10" i="10"/>
  <c r="DX13" i="10"/>
  <c r="DX12" i="10"/>
  <c r="DX17" i="10"/>
  <c r="DY88" i="10"/>
  <c r="S86" i="18"/>
  <c r="DY24" i="10"/>
  <c r="S22" i="18"/>
  <c r="DY49" i="10"/>
  <c r="S47" i="18"/>
  <c r="DY71" i="10"/>
  <c r="S69" i="18"/>
  <c r="DY98" i="10"/>
  <c r="S96" i="18"/>
  <c r="DY34" i="10"/>
  <c r="S32" i="18"/>
  <c r="DW17" i="10"/>
  <c r="DW13" i="10"/>
  <c r="N5" i="5"/>
  <c r="P11" i="26"/>
  <c r="O6" i="26"/>
  <c r="AJ7" i="26"/>
  <c r="AJ9" i="26"/>
  <c r="AJ11" i="26"/>
  <c r="AF13" i="26"/>
  <c r="AI7" i="26"/>
  <c r="AI8" i="26"/>
  <c r="AI9" i="26"/>
  <c r="AK9" i="26"/>
  <c r="AI10" i="26"/>
  <c r="AI11" i="26"/>
  <c r="AI12" i="26"/>
  <c r="AI13" i="26"/>
  <c r="P20" i="26"/>
  <c r="P24" i="26"/>
  <c r="P28" i="26"/>
  <c r="P32" i="26"/>
  <c r="P36" i="26"/>
  <c r="P40" i="26"/>
  <c r="P44" i="26"/>
  <c r="P48" i="26"/>
  <c r="P52" i="26"/>
  <c r="P56" i="26"/>
  <c r="P60" i="26"/>
  <c r="P64" i="26"/>
  <c r="P68" i="26"/>
  <c r="P72" i="26"/>
  <c r="P76" i="26"/>
  <c r="P80" i="26"/>
  <c r="P84" i="26"/>
  <c r="P88" i="26"/>
  <c r="P92" i="26"/>
  <c r="P96" i="26"/>
  <c r="N99" i="26"/>
  <c r="O99" i="26"/>
  <c r="P100" i="26"/>
  <c r="N103" i="26"/>
  <c r="O103" i="26"/>
  <c r="P104" i="26"/>
  <c r="T8" i="26"/>
  <c r="T10" i="26"/>
  <c r="T12" i="26"/>
  <c r="Z7" i="26"/>
  <c r="Z8" i="26"/>
  <c r="Z9" i="26"/>
  <c r="Z10" i="26"/>
  <c r="Z11" i="26"/>
  <c r="Z12" i="26"/>
  <c r="Z13" i="26"/>
  <c r="M101" i="26"/>
  <c r="T7" i="26"/>
  <c r="T9" i="26"/>
  <c r="T11" i="26"/>
  <c r="U7" i="26"/>
  <c r="AG7" i="26"/>
  <c r="AC8" i="26"/>
  <c r="U9" i="26"/>
  <c r="AG9" i="26"/>
  <c r="AC10" i="26"/>
  <c r="U11" i="26"/>
  <c r="AG11" i="26"/>
  <c r="AC12" i="26"/>
  <c r="U13" i="26"/>
  <c r="B7" i="10"/>
  <c r="O7" i="10"/>
  <c r="P7" i="10"/>
  <c r="H4" i="21"/>
  <c r="H5" i="21"/>
  <c r="AB7" i="10"/>
  <c r="AC7" i="10"/>
  <c r="AO7" i="10"/>
  <c r="AP7" i="10"/>
  <c r="BB7" i="10"/>
  <c r="BC7" i="10"/>
  <c r="BO7" i="10"/>
  <c r="BP7" i="10"/>
  <c r="L12" i="21"/>
  <c r="CB7" i="10"/>
  <c r="CC7" i="10"/>
  <c r="M5" i="21"/>
  <c r="CO7" i="10"/>
  <c r="CP7" i="10"/>
  <c r="CZ7" i="10"/>
  <c r="DA7" i="10"/>
  <c r="DK7" i="10"/>
  <c r="B8" i="10"/>
  <c r="C8" i="10"/>
  <c r="G26" i="21"/>
  <c r="O8" i="10"/>
  <c r="P8" i="10"/>
  <c r="AB8" i="10"/>
  <c r="AC8" i="10"/>
  <c r="AO8" i="10"/>
  <c r="AP8" i="10"/>
  <c r="BB8" i="10"/>
  <c r="BC8" i="10"/>
  <c r="K20" i="21"/>
  <c r="BO8" i="10"/>
  <c r="BP8" i="10"/>
  <c r="CB8" i="10"/>
  <c r="CC8" i="10"/>
  <c r="CO8" i="10"/>
  <c r="CP8" i="10"/>
  <c r="CU8" i="10"/>
  <c r="CV8" i="10"/>
  <c r="CZ8" i="10"/>
  <c r="DA8" i="10"/>
  <c r="DF8" i="10"/>
  <c r="DG8" i="10"/>
  <c r="DK8" i="10"/>
  <c r="DL8" i="10"/>
  <c r="DQ8" i="10"/>
  <c r="DR8" i="10"/>
  <c r="B9" i="10"/>
  <c r="C9" i="10"/>
  <c r="C7" i="9"/>
  <c r="J9" i="10"/>
  <c r="L6" i="34"/>
  <c r="L8" i="35"/>
  <c r="K9" i="10"/>
  <c r="M6" i="34"/>
  <c r="M8" i="35"/>
  <c r="O9" i="10"/>
  <c r="P9" i="10"/>
  <c r="W9" i="10"/>
  <c r="L7" i="34"/>
  <c r="L9" i="35"/>
  <c r="X9" i="10"/>
  <c r="H40" i="21"/>
  <c r="M9" i="35"/>
  <c r="AB9" i="10"/>
  <c r="AC9" i="10"/>
  <c r="AJ9" i="10"/>
  <c r="L8" i="34"/>
  <c r="L10" i="35"/>
  <c r="AK9" i="10"/>
  <c r="M8" i="34"/>
  <c r="M10" i="35"/>
  <c r="AO9" i="10"/>
  <c r="AP9" i="10"/>
  <c r="AW9" i="10"/>
  <c r="L9" i="34"/>
  <c r="L11" i="35"/>
  <c r="AX9" i="10"/>
  <c r="M9" i="34"/>
  <c r="M11" i="35"/>
  <c r="BB9" i="10"/>
  <c r="BC9" i="10"/>
  <c r="BJ9" i="10"/>
  <c r="L10" i="34"/>
  <c r="L12" i="35"/>
  <c r="BK9" i="10"/>
  <c r="M10" i="34"/>
  <c r="M12" i="35"/>
  <c r="BO9" i="10"/>
  <c r="BP9" i="10"/>
  <c r="BX9" i="10"/>
  <c r="M11" i="34"/>
  <c r="M13" i="35"/>
  <c r="CB9" i="10"/>
  <c r="CC9" i="10"/>
  <c r="CJ9" i="10"/>
  <c r="L12" i="34"/>
  <c r="L14" i="35"/>
  <c r="CK9" i="10"/>
  <c r="M12" i="34"/>
  <c r="M14" i="35"/>
  <c r="CO9" i="10"/>
  <c r="CP9" i="10"/>
  <c r="CU9" i="10"/>
  <c r="CV9" i="10"/>
  <c r="CZ9" i="10"/>
  <c r="DA9" i="10"/>
  <c r="DF9" i="10"/>
  <c r="DG9" i="10"/>
  <c r="DK9" i="10"/>
  <c r="DL9" i="10"/>
  <c r="DQ9" i="10"/>
  <c r="DR9" i="10"/>
  <c r="A10" i="10"/>
  <c r="B10" i="10"/>
  <c r="C8" i="9"/>
  <c r="K10" i="10"/>
  <c r="O10" i="10"/>
  <c r="P10" i="10"/>
  <c r="X10" i="10"/>
  <c r="AB10" i="10"/>
  <c r="AC10" i="10"/>
  <c r="AK10" i="10"/>
  <c r="AO10" i="10"/>
  <c r="AP10" i="10"/>
  <c r="AX10" i="10"/>
  <c r="BB10" i="10"/>
  <c r="BK10" i="10"/>
  <c r="BO10" i="10"/>
  <c r="BP10" i="10"/>
  <c r="BX10" i="10"/>
  <c r="CB10" i="10"/>
  <c r="CC10" i="10"/>
  <c r="CK10" i="10"/>
  <c r="CO10" i="10"/>
  <c r="CP10" i="10"/>
  <c r="CU10" i="10"/>
  <c r="CV10" i="10"/>
  <c r="CZ10" i="10"/>
  <c r="DA10" i="10"/>
  <c r="DF10" i="10"/>
  <c r="DG10" i="10"/>
  <c r="DK10" i="10"/>
  <c r="DL10" i="10"/>
  <c r="DQ10" i="10"/>
  <c r="DR10" i="10"/>
  <c r="A11" i="10"/>
  <c r="B11" i="10"/>
  <c r="C11" i="10"/>
  <c r="J11" i="10"/>
  <c r="K11" i="10"/>
  <c r="O11" i="10"/>
  <c r="P11" i="10"/>
  <c r="W11" i="10"/>
  <c r="X11" i="10"/>
  <c r="AB11" i="10"/>
  <c r="AC11" i="10"/>
  <c r="AJ11" i="10"/>
  <c r="AK11" i="10"/>
  <c r="AO11" i="10"/>
  <c r="AP11" i="10"/>
  <c r="AW11" i="10"/>
  <c r="AX11" i="10"/>
  <c r="BB11" i="10"/>
  <c r="BC11" i="10"/>
  <c r="BJ11" i="10"/>
  <c r="BK11" i="10"/>
  <c r="BO11" i="10"/>
  <c r="BP11" i="10"/>
  <c r="BX11" i="10"/>
  <c r="CB11" i="10"/>
  <c r="CC11" i="10"/>
  <c r="CJ11" i="10"/>
  <c r="CK11" i="10"/>
  <c r="CO11" i="10"/>
  <c r="CP11" i="10"/>
  <c r="CU11" i="10"/>
  <c r="CV11" i="10"/>
  <c r="CZ11" i="10"/>
  <c r="DA11" i="10"/>
  <c r="DF11" i="10"/>
  <c r="DG11" i="10"/>
  <c r="DK11" i="10"/>
  <c r="DL11" i="10"/>
  <c r="DQ11" i="10"/>
  <c r="DR11" i="10"/>
  <c r="A12" i="10"/>
  <c r="B12" i="10"/>
  <c r="C12" i="10"/>
  <c r="I12" i="10"/>
  <c r="L12" i="10"/>
  <c r="C10" i="9"/>
  <c r="J12" i="10"/>
  <c r="K12" i="10"/>
  <c r="O12" i="10"/>
  <c r="P12" i="10"/>
  <c r="W12" i="10"/>
  <c r="X12" i="10"/>
  <c r="AB12" i="10"/>
  <c r="AC12" i="10"/>
  <c r="AJ12" i="10"/>
  <c r="AK12" i="10"/>
  <c r="AO12" i="10"/>
  <c r="AP12" i="10"/>
  <c r="AW12" i="10"/>
  <c r="AX12" i="10"/>
  <c r="BB12" i="10"/>
  <c r="BC12" i="10"/>
  <c r="BM12" i="10"/>
  <c r="BJ12" i="10"/>
  <c r="BK12" i="10"/>
  <c r="BO12" i="10"/>
  <c r="BP12" i="10"/>
  <c r="BX12" i="10"/>
  <c r="CB12" i="10"/>
  <c r="CC12" i="10"/>
  <c r="CJ12" i="10"/>
  <c r="CK12" i="10"/>
  <c r="CO12" i="10"/>
  <c r="CP12" i="10"/>
  <c r="CU12" i="10"/>
  <c r="CV12" i="10"/>
  <c r="CZ12" i="10"/>
  <c r="DA12" i="10"/>
  <c r="DF12" i="10"/>
  <c r="DG12" i="10"/>
  <c r="DK12" i="10"/>
  <c r="DL12" i="10"/>
  <c r="DQ12" i="10"/>
  <c r="DR12" i="10"/>
  <c r="A13" i="10"/>
  <c r="B13" i="10"/>
  <c r="C13" i="10"/>
  <c r="C11" i="9"/>
  <c r="J13" i="10"/>
  <c r="K13" i="10"/>
  <c r="O13" i="10"/>
  <c r="P13" i="10"/>
  <c r="W13" i="10"/>
  <c r="X13" i="10"/>
  <c r="AB13" i="10"/>
  <c r="AC13" i="10"/>
  <c r="AJ13" i="10"/>
  <c r="AK13" i="10"/>
  <c r="AO13" i="10"/>
  <c r="AP13" i="10"/>
  <c r="AW13" i="10"/>
  <c r="AX13" i="10"/>
  <c r="BB13" i="10"/>
  <c r="BC13" i="10"/>
  <c r="BM13" i="10"/>
  <c r="BJ13" i="10"/>
  <c r="BK13" i="10"/>
  <c r="BO13" i="10"/>
  <c r="BP13" i="10"/>
  <c r="BX13" i="10"/>
  <c r="CB13" i="10"/>
  <c r="CC13" i="10"/>
  <c r="CJ13" i="10"/>
  <c r="CK13" i="10"/>
  <c r="CO13" i="10"/>
  <c r="CP13" i="10"/>
  <c r="CU13" i="10"/>
  <c r="CV13" i="10"/>
  <c r="CZ13" i="10"/>
  <c r="DA13" i="10"/>
  <c r="DF13" i="10"/>
  <c r="DG13" i="10"/>
  <c r="DK13" i="10"/>
  <c r="DL13" i="10"/>
  <c r="DQ13" i="10"/>
  <c r="DR13" i="10"/>
  <c r="A14" i="10"/>
  <c r="B14" i="10"/>
  <c r="C14" i="10"/>
  <c r="C12" i="9"/>
  <c r="J14" i="10"/>
  <c r="K14" i="10"/>
  <c r="O14" i="10"/>
  <c r="P14" i="10"/>
  <c r="W14" i="10"/>
  <c r="X14" i="10"/>
  <c r="AB14" i="10"/>
  <c r="AC14" i="10"/>
  <c r="AJ14" i="10"/>
  <c r="AK14" i="10"/>
  <c r="AO14" i="10"/>
  <c r="AP14" i="10"/>
  <c r="AW14" i="10"/>
  <c r="AX14" i="10"/>
  <c r="BB14" i="10"/>
  <c r="BC14" i="10"/>
  <c r="BJ14" i="10"/>
  <c r="BK14" i="10"/>
  <c r="BO14" i="10"/>
  <c r="BP14" i="10"/>
  <c r="BX14" i="10"/>
  <c r="CB14" i="10"/>
  <c r="CC14" i="10"/>
  <c r="CJ14" i="10"/>
  <c r="CK14" i="10"/>
  <c r="CO14" i="10"/>
  <c r="CP14" i="10"/>
  <c r="CU14" i="10"/>
  <c r="CV14" i="10"/>
  <c r="CZ14" i="10"/>
  <c r="DA14" i="10"/>
  <c r="DF14" i="10"/>
  <c r="DG14" i="10"/>
  <c r="DK14" i="10"/>
  <c r="DL14" i="10"/>
  <c r="DQ14" i="10"/>
  <c r="DR14" i="10"/>
  <c r="A15" i="10"/>
  <c r="B15" i="10"/>
  <c r="C15" i="10"/>
  <c r="C13" i="9"/>
  <c r="J15" i="10"/>
  <c r="K15" i="10"/>
  <c r="O15" i="10"/>
  <c r="P15" i="10"/>
  <c r="W15" i="10"/>
  <c r="X15" i="10"/>
  <c r="AB15" i="10"/>
  <c r="AC15" i="10"/>
  <c r="AJ15" i="10"/>
  <c r="AK15" i="10"/>
  <c r="AO15" i="10"/>
  <c r="AP15" i="10"/>
  <c r="AW15" i="10"/>
  <c r="AX15" i="10"/>
  <c r="BB15" i="10"/>
  <c r="BC15" i="10"/>
  <c r="BM15" i="10"/>
  <c r="BJ15" i="10"/>
  <c r="BK15" i="10"/>
  <c r="BO15" i="10"/>
  <c r="BP15" i="10"/>
  <c r="BX15" i="10"/>
  <c r="CB15" i="10"/>
  <c r="CC15" i="10"/>
  <c r="CJ15" i="10"/>
  <c r="CK15" i="10"/>
  <c r="CO15" i="10"/>
  <c r="CP15" i="10"/>
  <c r="CU15" i="10"/>
  <c r="CV15" i="10"/>
  <c r="CZ15" i="10"/>
  <c r="DA15" i="10"/>
  <c r="DF15" i="10"/>
  <c r="DG15" i="10"/>
  <c r="DK15" i="10"/>
  <c r="DL15" i="10"/>
  <c r="DQ15" i="10"/>
  <c r="DR15" i="10"/>
  <c r="A16" i="10"/>
  <c r="B16" i="10"/>
  <c r="C16" i="10"/>
  <c r="I16" i="10"/>
  <c r="L16" i="10"/>
  <c r="C14" i="9"/>
  <c r="J16" i="10"/>
  <c r="K16" i="10"/>
  <c r="O16" i="10"/>
  <c r="P16" i="10"/>
  <c r="W16" i="10"/>
  <c r="X16" i="10"/>
  <c r="AB16" i="10"/>
  <c r="AC16" i="10"/>
  <c r="AJ16" i="10"/>
  <c r="AK16" i="10"/>
  <c r="AO16" i="10"/>
  <c r="AP16" i="10"/>
  <c r="AW16" i="10"/>
  <c r="AX16" i="10"/>
  <c r="BB16" i="10"/>
  <c r="BC16" i="10"/>
  <c r="BM16" i="10"/>
  <c r="BJ16" i="10"/>
  <c r="BK16" i="10"/>
  <c r="BO16" i="10"/>
  <c r="BP16" i="10"/>
  <c r="BX16" i="10"/>
  <c r="CB16" i="10"/>
  <c r="CC16" i="10"/>
  <c r="CJ16" i="10"/>
  <c r="CK16" i="10"/>
  <c r="CO16" i="10"/>
  <c r="CP16" i="10"/>
  <c r="CU16" i="10"/>
  <c r="CV16" i="10"/>
  <c r="CZ16" i="10"/>
  <c r="DA16" i="10"/>
  <c r="DF16" i="10"/>
  <c r="DG16" i="10"/>
  <c r="DK16" i="10"/>
  <c r="DL16" i="10"/>
  <c r="DQ16" i="10"/>
  <c r="DR16" i="10"/>
  <c r="A17" i="10"/>
  <c r="B17" i="10"/>
  <c r="C17" i="10"/>
  <c r="C15" i="9"/>
  <c r="J17" i="10"/>
  <c r="K17" i="10"/>
  <c r="O17" i="10"/>
  <c r="P17" i="10"/>
  <c r="W17" i="10"/>
  <c r="X17" i="10"/>
  <c r="AB17" i="10"/>
  <c r="AC17" i="10"/>
  <c r="AJ17" i="10"/>
  <c r="AK17" i="10"/>
  <c r="AO17" i="10"/>
  <c r="AP17" i="10"/>
  <c r="AW17" i="10"/>
  <c r="AX17" i="10"/>
  <c r="BB17" i="10"/>
  <c r="BC17" i="10"/>
  <c r="BM17" i="10"/>
  <c r="BJ17" i="10"/>
  <c r="BK17" i="10"/>
  <c r="BO17" i="10"/>
  <c r="BP17" i="10"/>
  <c r="BX17" i="10"/>
  <c r="CB17" i="10"/>
  <c r="CC17" i="10"/>
  <c r="CJ17" i="10"/>
  <c r="CK17" i="10"/>
  <c r="CO17" i="10"/>
  <c r="CP17" i="10"/>
  <c r="CU17" i="10"/>
  <c r="CV17" i="10"/>
  <c r="CZ17" i="10"/>
  <c r="DA17" i="10"/>
  <c r="DF17" i="10"/>
  <c r="DG17" i="10"/>
  <c r="DK17" i="10"/>
  <c r="DL17" i="10"/>
  <c r="DQ17" i="10"/>
  <c r="DR17" i="10"/>
  <c r="A18" i="10"/>
  <c r="B18" i="10"/>
  <c r="J18" i="10"/>
  <c r="K18" i="10"/>
  <c r="O18" i="10"/>
  <c r="P18" i="10"/>
  <c r="U18" i="10"/>
  <c r="W18" i="10"/>
  <c r="X18" i="10"/>
  <c r="AB18" i="10"/>
  <c r="AC18" i="10"/>
  <c r="AH18" i="10"/>
  <c r="AJ18" i="10"/>
  <c r="AK18" i="10"/>
  <c r="AO18" i="10"/>
  <c r="AP18" i="10"/>
  <c r="AU18" i="10"/>
  <c r="AW18" i="10"/>
  <c r="AX18" i="10"/>
  <c r="BB18" i="10"/>
  <c r="BH18" i="10"/>
  <c r="BJ18" i="10"/>
  <c r="BK18" i="10"/>
  <c r="BO18" i="10"/>
  <c r="BP18" i="10"/>
  <c r="BU18" i="10"/>
  <c r="BX18" i="10"/>
  <c r="CB18" i="10"/>
  <c r="CC18" i="10"/>
  <c r="CH18" i="10"/>
  <c r="CJ18" i="10"/>
  <c r="CK18" i="10"/>
  <c r="CO18" i="10"/>
  <c r="CP18" i="10"/>
  <c r="CT18" i="10"/>
  <c r="CU18" i="10"/>
  <c r="CV18" i="10"/>
  <c r="CW18" i="10"/>
  <c r="CZ18" i="10"/>
  <c r="DA18" i="10"/>
  <c r="DE18" i="10"/>
  <c r="DF18" i="10"/>
  <c r="DG18" i="10"/>
  <c r="DH18" i="10"/>
  <c r="DK18" i="10"/>
  <c r="DL18" i="10"/>
  <c r="DP18" i="10"/>
  <c r="DQ18" i="10"/>
  <c r="DR18" i="10"/>
  <c r="DS18" i="10"/>
  <c r="A19" i="10"/>
  <c r="B19" i="10"/>
  <c r="M17" i="18"/>
  <c r="J19" i="10"/>
  <c r="K19" i="10"/>
  <c r="O19" i="10"/>
  <c r="P19" i="10"/>
  <c r="U19" i="10"/>
  <c r="W19" i="10"/>
  <c r="X19" i="10"/>
  <c r="AB19" i="10"/>
  <c r="AC19" i="10"/>
  <c r="AH19" i="10"/>
  <c r="AJ19" i="10"/>
  <c r="AK19" i="10"/>
  <c r="AO19" i="10"/>
  <c r="AP19" i="10"/>
  <c r="AU19" i="10"/>
  <c r="AW19" i="10"/>
  <c r="AX19" i="10"/>
  <c r="BB19" i="10"/>
  <c r="BH19" i="10"/>
  <c r="BJ19" i="10"/>
  <c r="BK19" i="10"/>
  <c r="BO19" i="10"/>
  <c r="BP19" i="10"/>
  <c r="BU19" i="10"/>
  <c r="BX19" i="10"/>
  <c r="CB19" i="10"/>
  <c r="CC19" i="10"/>
  <c r="CH19" i="10"/>
  <c r="X17" i="19"/>
  <c r="CJ19" i="10"/>
  <c r="CK19" i="10"/>
  <c r="CO19" i="10"/>
  <c r="CP19" i="10"/>
  <c r="CT19" i="10"/>
  <c r="CU19" i="10"/>
  <c r="CV19" i="10"/>
  <c r="CW19" i="10"/>
  <c r="CZ19" i="10"/>
  <c r="DA19" i="10"/>
  <c r="DE19" i="10"/>
  <c r="DF19" i="10"/>
  <c r="DG19" i="10"/>
  <c r="DH19" i="10"/>
  <c r="DK19" i="10"/>
  <c r="DL19" i="10"/>
  <c r="DP19" i="10"/>
  <c r="DQ19" i="10"/>
  <c r="DR19" i="10"/>
  <c r="DS19" i="10"/>
  <c r="A20" i="10"/>
  <c r="B20" i="10"/>
  <c r="J20" i="10"/>
  <c r="K20" i="10"/>
  <c r="O20" i="10"/>
  <c r="P20" i="10"/>
  <c r="U20" i="10"/>
  <c r="W20" i="10"/>
  <c r="X20" i="10"/>
  <c r="AB20" i="10"/>
  <c r="AC20" i="10"/>
  <c r="AH20" i="10"/>
  <c r="AJ20" i="10"/>
  <c r="AK20" i="10"/>
  <c r="AO20" i="10"/>
  <c r="AP20" i="10"/>
  <c r="AU20" i="10"/>
  <c r="O18" i="19"/>
  <c r="AW20" i="10"/>
  <c r="AX20" i="10"/>
  <c r="BB20" i="10"/>
  <c r="BH20" i="10"/>
  <c r="R18" i="19"/>
  <c r="BJ20" i="10"/>
  <c r="BK20" i="10"/>
  <c r="BO20" i="10"/>
  <c r="BP20" i="10"/>
  <c r="BU20" i="10"/>
  <c r="BX20" i="10"/>
  <c r="CB20" i="10"/>
  <c r="CC20" i="10"/>
  <c r="CH20" i="10"/>
  <c r="CJ20" i="10"/>
  <c r="CK20" i="10"/>
  <c r="CO20" i="10"/>
  <c r="CP20" i="10"/>
  <c r="CT20" i="10"/>
  <c r="CU20" i="10"/>
  <c r="CV20" i="10"/>
  <c r="CW20" i="10"/>
  <c r="CZ20" i="10"/>
  <c r="DA20" i="10"/>
  <c r="DE20" i="10"/>
  <c r="DF20" i="10"/>
  <c r="DG20" i="10"/>
  <c r="DH20" i="10"/>
  <c r="DK20" i="10"/>
  <c r="DL20" i="10"/>
  <c r="DP20" i="10"/>
  <c r="DQ20" i="10"/>
  <c r="DR20" i="10"/>
  <c r="DS20" i="10"/>
  <c r="A21" i="10"/>
  <c r="B21" i="10"/>
  <c r="J21" i="10"/>
  <c r="K21" i="10"/>
  <c r="O21" i="10"/>
  <c r="P21" i="10"/>
  <c r="U21" i="10"/>
  <c r="E19" i="18"/>
  <c r="W21" i="10"/>
  <c r="X21" i="10"/>
  <c r="AB21" i="10"/>
  <c r="AC21" i="10"/>
  <c r="AH21" i="10"/>
  <c r="AJ21" i="10"/>
  <c r="AK21" i="10"/>
  <c r="AO21" i="10"/>
  <c r="AP21" i="10"/>
  <c r="AU21" i="10"/>
  <c r="AW21" i="10"/>
  <c r="AX21" i="10"/>
  <c r="BB21" i="10"/>
  <c r="BH21" i="10"/>
  <c r="BJ21" i="10"/>
  <c r="BK21" i="10"/>
  <c r="BO21" i="10"/>
  <c r="BP21" i="10"/>
  <c r="BU21" i="10"/>
  <c r="BX21" i="10"/>
  <c r="CB21" i="10"/>
  <c r="CC21" i="10"/>
  <c r="CH21" i="10"/>
  <c r="X19" i="19"/>
  <c r="CJ21" i="10"/>
  <c r="CK21" i="10"/>
  <c r="CO21" i="10"/>
  <c r="CP21" i="10"/>
  <c r="CT21" i="10"/>
  <c r="CU21" i="10"/>
  <c r="CV21" i="10"/>
  <c r="CW21" i="10"/>
  <c r="CZ21" i="10"/>
  <c r="DA21" i="10"/>
  <c r="DE21" i="10"/>
  <c r="DF21" i="10"/>
  <c r="DG21" i="10"/>
  <c r="DH21" i="10"/>
  <c r="DK21" i="10"/>
  <c r="DL21" i="10"/>
  <c r="DP21" i="10"/>
  <c r="DQ21" i="10"/>
  <c r="DR21" i="10"/>
  <c r="DS21" i="10"/>
  <c r="A22" i="10"/>
  <c r="B22" i="10"/>
  <c r="J22" i="10"/>
  <c r="K22" i="10"/>
  <c r="O22" i="10"/>
  <c r="P22" i="10"/>
  <c r="U22" i="10"/>
  <c r="W22" i="10"/>
  <c r="X22" i="10"/>
  <c r="AB22" i="10"/>
  <c r="AC22" i="10"/>
  <c r="AH22" i="10"/>
  <c r="AJ22" i="10"/>
  <c r="AK22" i="10"/>
  <c r="AO22" i="10"/>
  <c r="AP22" i="10"/>
  <c r="AU22" i="10"/>
  <c r="AW22" i="10"/>
  <c r="AX22" i="10"/>
  <c r="BB22" i="10"/>
  <c r="BH22" i="10"/>
  <c r="BJ22" i="10"/>
  <c r="BK22" i="10"/>
  <c r="BO22" i="10"/>
  <c r="BP22" i="10"/>
  <c r="BU22" i="10"/>
  <c r="BX22" i="10"/>
  <c r="CB22" i="10"/>
  <c r="CC22" i="10"/>
  <c r="CH22" i="10"/>
  <c r="CJ22" i="10"/>
  <c r="CK22" i="10"/>
  <c r="CO22" i="10"/>
  <c r="CP22" i="10"/>
  <c r="CT22" i="10"/>
  <c r="CU22" i="10"/>
  <c r="CV22" i="10"/>
  <c r="CW22" i="10"/>
  <c r="CZ22" i="10"/>
  <c r="DA22" i="10"/>
  <c r="DE22" i="10"/>
  <c r="DF22" i="10"/>
  <c r="DG22" i="10"/>
  <c r="DH22" i="10"/>
  <c r="DK22" i="10"/>
  <c r="DL22" i="10"/>
  <c r="DP22" i="10"/>
  <c r="DQ22" i="10"/>
  <c r="DR22" i="10"/>
  <c r="DS22" i="10"/>
  <c r="A23" i="10"/>
  <c r="B23" i="10"/>
  <c r="H23" i="10"/>
  <c r="J23" i="10"/>
  <c r="K23" i="10"/>
  <c r="O23" i="10"/>
  <c r="P23" i="10"/>
  <c r="U23" i="10"/>
  <c r="W23" i="10"/>
  <c r="X23" i="10"/>
  <c r="AB23" i="10"/>
  <c r="AC23" i="10"/>
  <c r="AH23" i="10"/>
  <c r="L21" i="19"/>
  <c r="AJ23" i="10"/>
  <c r="AK23" i="10"/>
  <c r="AO23" i="10"/>
  <c r="AP23" i="10"/>
  <c r="AU23" i="10"/>
  <c r="G21" i="18"/>
  <c r="AW23" i="10"/>
  <c r="AX23" i="10"/>
  <c r="BB23" i="10"/>
  <c r="BH23" i="10"/>
  <c r="BJ23" i="10"/>
  <c r="BK23" i="10"/>
  <c r="BO23" i="10"/>
  <c r="BP23" i="10"/>
  <c r="BU23" i="10"/>
  <c r="BX23" i="10"/>
  <c r="CB23" i="10"/>
  <c r="CC23" i="10"/>
  <c r="CH23" i="10"/>
  <c r="CJ23" i="10"/>
  <c r="CK23" i="10"/>
  <c r="CO23" i="10"/>
  <c r="CP23" i="10"/>
  <c r="CT23" i="10"/>
  <c r="CU23" i="10"/>
  <c r="CV23" i="10"/>
  <c r="CW23" i="10"/>
  <c r="CZ23" i="10"/>
  <c r="DA23" i="10"/>
  <c r="DE23" i="10"/>
  <c r="DF23" i="10"/>
  <c r="DG23" i="10"/>
  <c r="DH23" i="10"/>
  <c r="DK23" i="10"/>
  <c r="DL23" i="10"/>
  <c r="DP23" i="10"/>
  <c r="DQ23" i="10"/>
  <c r="DR23" i="10"/>
  <c r="DS23" i="10"/>
  <c r="M21" i="18"/>
  <c r="A24" i="10"/>
  <c r="B24" i="10"/>
  <c r="J24" i="10"/>
  <c r="K24" i="10"/>
  <c r="O24" i="10"/>
  <c r="P24" i="10"/>
  <c r="U24" i="10"/>
  <c r="I22" i="19"/>
  <c r="W24" i="10"/>
  <c r="X24" i="10"/>
  <c r="AB24" i="10"/>
  <c r="AC24" i="10"/>
  <c r="AH24" i="10"/>
  <c r="L22" i="19"/>
  <c r="AJ24" i="10"/>
  <c r="AK24" i="10"/>
  <c r="AO24" i="10"/>
  <c r="AP24" i="10"/>
  <c r="AU24" i="10"/>
  <c r="AW24" i="10"/>
  <c r="AX24" i="10"/>
  <c r="BB24" i="10"/>
  <c r="BH24" i="10"/>
  <c r="BJ24" i="10"/>
  <c r="BK24" i="10"/>
  <c r="BO24" i="10"/>
  <c r="BP24" i="10"/>
  <c r="BU24" i="10"/>
  <c r="U22" i="19"/>
  <c r="BX24" i="10"/>
  <c r="CB24" i="10"/>
  <c r="CC24" i="10"/>
  <c r="CH24" i="10"/>
  <c r="CJ24" i="10"/>
  <c r="CK24" i="10"/>
  <c r="CO24" i="10"/>
  <c r="CP24" i="10"/>
  <c r="CT24" i="10"/>
  <c r="CU24" i="10"/>
  <c r="CV24" i="10"/>
  <c r="CW24" i="10"/>
  <c r="CZ24" i="10"/>
  <c r="DA24" i="10"/>
  <c r="DE24" i="10"/>
  <c r="DF24" i="10"/>
  <c r="DG24" i="10"/>
  <c r="DH24" i="10"/>
  <c r="DK24" i="10"/>
  <c r="DL24" i="10"/>
  <c r="DP24" i="10"/>
  <c r="DQ24" i="10"/>
  <c r="DR24" i="10"/>
  <c r="DS24" i="10"/>
  <c r="A25" i="10"/>
  <c r="B25" i="10"/>
  <c r="J25" i="10"/>
  <c r="K25" i="10"/>
  <c r="O25" i="10"/>
  <c r="P25" i="10"/>
  <c r="U25" i="10"/>
  <c r="W25" i="10"/>
  <c r="X25" i="10"/>
  <c r="AB25" i="10"/>
  <c r="AC25" i="10"/>
  <c r="AH25" i="10"/>
  <c r="AJ25" i="10"/>
  <c r="AK25" i="10"/>
  <c r="AO25" i="10"/>
  <c r="AP25" i="10"/>
  <c r="AU25" i="10"/>
  <c r="O23" i="19"/>
  <c r="AW25" i="10"/>
  <c r="AX25" i="10"/>
  <c r="BB25" i="10"/>
  <c r="BH25" i="10"/>
  <c r="BJ25" i="10"/>
  <c r="BK25" i="10"/>
  <c r="BO25" i="10"/>
  <c r="BP25" i="10"/>
  <c r="BU25" i="10"/>
  <c r="BX25" i="10"/>
  <c r="CB25" i="10"/>
  <c r="CC25" i="10"/>
  <c r="CH25" i="10"/>
  <c r="J23" i="18"/>
  <c r="CJ25" i="10"/>
  <c r="CK25" i="10"/>
  <c r="CO25" i="10"/>
  <c r="CP25" i="10"/>
  <c r="CT25" i="10"/>
  <c r="CU25" i="10"/>
  <c r="CV25" i="10"/>
  <c r="CW25" i="10"/>
  <c r="CZ25" i="10"/>
  <c r="DA25" i="10"/>
  <c r="DE25" i="10"/>
  <c r="DF25" i="10"/>
  <c r="DG25" i="10"/>
  <c r="DH25" i="10"/>
  <c r="DK25" i="10"/>
  <c r="DL25" i="10"/>
  <c r="DP25" i="10"/>
  <c r="DQ25" i="10"/>
  <c r="DR25" i="10"/>
  <c r="DS25" i="10"/>
  <c r="A26" i="10"/>
  <c r="B26" i="10"/>
  <c r="J26" i="10"/>
  <c r="K26" i="10"/>
  <c r="O26" i="10"/>
  <c r="P26" i="10"/>
  <c r="U26" i="10"/>
  <c r="I24" i="19"/>
  <c r="W26" i="10"/>
  <c r="X26" i="10"/>
  <c r="AB26" i="10"/>
  <c r="AC26" i="10"/>
  <c r="AH26" i="10"/>
  <c r="AJ26" i="10"/>
  <c r="AK26" i="10"/>
  <c r="AO26" i="10"/>
  <c r="AP26" i="10"/>
  <c r="AU26" i="10"/>
  <c r="AW26" i="10"/>
  <c r="AX26" i="10"/>
  <c r="BB26" i="10"/>
  <c r="BH26" i="10"/>
  <c r="BJ26" i="10"/>
  <c r="BK26" i="10"/>
  <c r="BO26" i="10"/>
  <c r="BP26" i="10"/>
  <c r="BU26" i="10"/>
  <c r="U24" i="19"/>
  <c r="BX26" i="10"/>
  <c r="CB26" i="10"/>
  <c r="CC26" i="10"/>
  <c r="CH26" i="10"/>
  <c r="CJ26" i="10"/>
  <c r="CK26" i="10"/>
  <c r="CO26" i="10"/>
  <c r="CP26" i="10"/>
  <c r="CT26" i="10"/>
  <c r="CU26" i="10"/>
  <c r="CV26" i="10"/>
  <c r="CW26" i="10"/>
  <c r="CZ26" i="10"/>
  <c r="DA26" i="10"/>
  <c r="DE26" i="10"/>
  <c r="DF26" i="10"/>
  <c r="DG26" i="10"/>
  <c r="DH26" i="10"/>
  <c r="DK26" i="10"/>
  <c r="DL26" i="10"/>
  <c r="DP26" i="10"/>
  <c r="DQ26" i="10"/>
  <c r="DR26" i="10"/>
  <c r="DS26" i="10"/>
  <c r="A27" i="10"/>
  <c r="B27" i="10"/>
  <c r="J27" i="10"/>
  <c r="K27" i="10"/>
  <c r="O27" i="10"/>
  <c r="P27" i="10"/>
  <c r="U27" i="10"/>
  <c r="W27" i="10"/>
  <c r="X27" i="10"/>
  <c r="AB27" i="10"/>
  <c r="AC27" i="10"/>
  <c r="AH27" i="10"/>
  <c r="AJ27" i="10"/>
  <c r="AK27" i="10"/>
  <c r="AO27" i="10"/>
  <c r="AP27" i="10"/>
  <c r="AU27" i="10"/>
  <c r="AW27" i="10"/>
  <c r="AX27" i="10"/>
  <c r="BB27" i="10"/>
  <c r="BH27" i="10"/>
  <c r="BJ27" i="10"/>
  <c r="BK27" i="10"/>
  <c r="BO27" i="10"/>
  <c r="BP27" i="10"/>
  <c r="BU27" i="10"/>
  <c r="BX27" i="10"/>
  <c r="CB27" i="10"/>
  <c r="CC27" i="10"/>
  <c r="CH27" i="10"/>
  <c r="J25" i="18"/>
  <c r="CJ27" i="10"/>
  <c r="CK27" i="10"/>
  <c r="CO27" i="10"/>
  <c r="CP27" i="10"/>
  <c r="CT27" i="10"/>
  <c r="CU27" i="10"/>
  <c r="CV27" i="10"/>
  <c r="CW27" i="10"/>
  <c r="CZ27" i="10"/>
  <c r="DA27" i="10"/>
  <c r="DE27" i="10"/>
  <c r="DF27" i="10"/>
  <c r="DG27" i="10"/>
  <c r="DH27" i="10"/>
  <c r="DK27" i="10"/>
  <c r="DL27" i="10"/>
  <c r="DP27" i="10"/>
  <c r="DQ27" i="10"/>
  <c r="DR27" i="10"/>
  <c r="DS27" i="10"/>
  <c r="A28" i="10"/>
  <c r="B28" i="10"/>
  <c r="J28" i="10"/>
  <c r="K28" i="10"/>
  <c r="O28" i="10"/>
  <c r="P28" i="10"/>
  <c r="U28" i="10"/>
  <c r="E26" i="18"/>
  <c r="W28" i="10"/>
  <c r="X28" i="10"/>
  <c r="AB28" i="10"/>
  <c r="AC28" i="10"/>
  <c r="AH28" i="10"/>
  <c r="L26" i="19"/>
  <c r="AJ28" i="10"/>
  <c r="AK28" i="10"/>
  <c r="AO28" i="10"/>
  <c r="AP28" i="10"/>
  <c r="AU28" i="10"/>
  <c r="AW28" i="10"/>
  <c r="AX28" i="10"/>
  <c r="BB28" i="10"/>
  <c r="BH28" i="10"/>
  <c r="BJ28" i="10"/>
  <c r="BK28" i="10"/>
  <c r="BO28" i="10"/>
  <c r="BP28" i="10"/>
  <c r="BU28" i="10"/>
  <c r="BX28" i="10"/>
  <c r="CB28" i="10"/>
  <c r="CC28" i="10"/>
  <c r="CH28" i="10"/>
  <c r="CJ28" i="10"/>
  <c r="CK28" i="10"/>
  <c r="CO28" i="10"/>
  <c r="CP28" i="10"/>
  <c r="CT28" i="10"/>
  <c r="CU28" i="10"/>
  <c r="CV28" i="10"/>
  <c r="CW28" i="10"/>
  <c r="CZ28" i="10"/>
  <c r="DA28" i="10"/>
  <c r="DE28" i="10"/>
  <c r="DF28" i="10"/>
  <c r="DG28" i="10"/>
  <c r="DH28" i="10"/>
  <c r="DK28" i="10"/>
  <c r="DL28" i="10"/>
  <c r="DP28" i="10"/>
  <c r="DQ28" i="10"/>
  <c r="DR28" i="10"/>
  <c r="DS28" i="10"/>
  <c r="A29" i="10"/>
  <c r="B29" i="10"/>
  <c r="J29" i="10"/>
  <c r="K29" i="10"/>
  <c r="O29" i="10"/>
  <c r="P29" i="10"/>
  <c r="U29" i="10"/>
  <c r="W29" i="10"/>
  <c r="X29" i="10"/>
  <c r="AB29" i="10"/>
  <c r="AC29" i="10"/>
  <c r="AH29" i="10"/>
  <c r="AJ29" i="10"/>
  <c r="AK29" i="10"/>
  <c r="AO29" i="10"/>
  <c r="AP29" i="10"/>
  <c r="AU29" i="10"/>
  <c r="AW29" i="10"/>
  <c r="AX29" i="10"/>
  <c r="BB29" i="10"/>
  <c r="BH29" i="10"/>
  <c r="BJ29" i="10"/>
  <c r="BK29" i="10"/>
  <c r="BO29" i="10"/>
  <c r="BP29" i="10"/>
  <c r="BU29" i="10"/>
  <c r="BX29" i="10"/>
  <c r="CB29" i="10"/>
  <c r="CC29" i="10"/>
  <c r="CH29" i="10"/>
  <c r="J27" i="18"/>
  <c r="CJ29" i="10"/>
  <c r="CK29" i="10"/>
  <c r="CO29" i="10"/>
  <c r="CP29" i="10"/>
  <c r="CT29" i="10"/>
  <c r="CU29" i="10"/>
  <c r="CV29" i="10"/>
  <c r="CW29" i="10"/>
  <c r="CZ29" i="10"/>
  <c r="DA29" i="10"/>
  <c r="DE29" i="10"/>
  <c r="DF29" i="10"/>
  <c r="DG29" i="10"/>
  <c r="DH29" i="10"/>
  <c r="DK29" i="10"/>
  <c r="DL29" i="10"/>
  <c r="DP29" i="10"/>
  <c r="DQ29" i="10"/>
  <c r="DR29" i="10"/>
  <c r="DS29" i="10"/>
  <c r="A30" i="10"/>
  <c r="B30" i="10"/>
  <c r="J30" i="10"/>
  <c r="K30" i="10"/>
  <c r="O30" i="10"/>
  <c r="P30" i="10"/>
  <c r="U30" i="10"/>
  <c r="E28" i="18"/>
  <c r="W30" i="10"/>
  <c r="X30" i="10"/>
  <c r="AB30" i="10"/>
  <c r="AC30" i="10"/>
  <c r="AH30" i="10"/>
  <c r="AJ30" i="10"/>
  <c r="AK30" i="10"/>
  <c r="AO30" i="10"/>
  <c r="AP30" i="10"/>
  <c r="AU30" i="10"/>
  <c r="AW30" i="10"/>
  <c r="AX30" i="10"/>
  <c r="BB30" i="10"/>
  <c r="BH30" i="10"/>
  <c r="R28" i="19"/>
  <c r="BJ30" i="10"/>
  <c r="BK30" i="10"/>
  <c r="BO30" i="10"/>
  <c r="BP30" i="10"/>
  <c r="BU30" i="10"/>
  <c r="BX30" i="10"/>
  <c r="CB30" i="10"/>
  <c r="CC30" i="10"/>
  <c r="CH30" i="10"/>
  <c r="CJ30" i="10"/>
  <c r="CK30" i="10"/>
  <c r="CO30" i="10"/>
  <c r="CP30" i="10"/>
  <c r="CT30" i="10"/>
  <c r="CU30" i="10"/>
  <c r="CV30" i="10"/>
  <c r="CW30" i="10"/>
  <c r="CZ30" i="10"/>
  <c r="DA30" i="10"/>
  <c r="DE30" i="10"/>
  <c r="DF30" i="10"/>
  <c r="DG30" i="10"/>
  <c r="DH30" i="10"/>
  <c r="DK30" i="10"/>
  <c r="DL30" i="10"/>
  <c r="DP30" i="10"/>
  <c r="DQ30" i="10"/>
  <c r="DR30" i="10"/>
  <c r="DS30" i="10"/>
  <c r="A31" i="10"/>
  <c r="B31" i="10"/>
  <c r="J31" i="10"/>
  <c r="K31" i="10"/>
  <c r="O31" i="10"/>
  <c r="P31" i="10"/>
  <c r="U31" i="10"/>
  <c r="W31" i="10"/>
  <c r="X31" i="10"/>
  <c r="AB31" i="10"/>
  <c r="AC31" i="10"/>
  <c r="AH31" i="10"/>
  <c r="AJ31" i="10"/>
  <c r="AK31" i="10"/>
  <c r="AO31" i="10"/>
  <c r="AP31" i="10"/>
  <c r="AU31" i="10"/>
  <c r="AW31" i="10"/>
  <c r="AX31" i="10"/>
  <c r="BB31" i="10"/>
  <c r="BH31" i="10"/>
  <c r="BJ31" i="10"/>
  <c r="BK31" i="10"/>
  <c r="BO31" i="10"/>
  <c r="BP31" i="10"/>
  <c r="BU31" i="10"/>
  <c r="BX31" i="10"/>
  <c r="CB31" i="10"/>
  <c r="CC31" i="10"/>
  <c r="CH31" i="10"/>
  <c r="CJ31" i="10"/>
  <c r="CK31" i="10"/>
  <c r="CO31" i="10"/>
  <c r="CP31" i="10"/>
  <c r="CT31" i="10"/>
  <c r="CU31" i="10"/>
  <c r="CV31" i="10"/>
  <c r="CW31" i="10"/>
  <c r="CZ31" i="10"/>
  <c r="DA31" i="10"/>
  <c r="DE31" i="10"/>
  <c r="DF31" i="10"/>
  <c r="DG31" i="10"/>
  <c r="DH31" i="10"/>
  <c r="DK31" i="10"/>
  <c r="DL31" i="10"/>
  <c r="DP31" i="10"/>
  <c r="DQ31" i="10"/>
  <c r="DR31" i="10"/>
  <c r="DS31" i="10"/>
  <c r="A32" i="10"/>
  <c r="B32" i="10"/>
  <c r="J32" i="10"/>
  <c r="K32" i="10"/>
  <c r="O32" i="10"/>
  <c r="P32" i="10"/>
  <c r="U32" i="10"/>
  <c r="I30" i="19"/>
  <c r="W32" i="10"/>
  <c r="X32" i="10"/>
  <c r="AB32" i="10"/>
  <c r="AC32" i="10"/>
  <c r="AH32" i="10"/>
  <c r="F30" i="18"/>
  <c r="AJ32" i="10"/>
  <c r="AK32" i="10"/>
  <c r="AO32" i="10"/>
  <c r="AP32" i="10"/>
  <c r="AU32" i="10"/>
  <c r="AW32" i="10"/>
  <c r="AX32" i="10"/>
  <c r="BB32" i="10"/>
  <c r="BH32" i="10"/>
  <c r="BJ32" i="10"/>
  <c r="BK32" i="10"/>
  <c r="BO32" i="10"/>
  <c r="BP32" i="10"/>
  <c r="BU32" i="10"/>
  <c r="U30" i="19"/>
  <c r="BX32" i="10"/>
  <c r="CB32" i="10"/>
  <c r="CC32" i="10"/>
  <c r="CH32" i="10"/>
  <c r="CJ32" i="10"/>
  <c r="CK32" i="10"/>
  <c r="CO32" i="10"/>
  <c r="CP32" i="10"/>
  <c r="CT32" i="10"/>
  <c r="CU32" i="10"/>
  <c r="CV32" i="10"/>
  <c r="CW32" i="10"/>
  <c r="CZ32" i="10"/>
  <c r="DA32" i="10"/>
  <c r="DE32" i="10"/>
  <c r="DF32" i="10"/>
  <c r="DG32" i="10"/>
  <c r="DH32" i="10"/>
  <c r="DK32" i="10"/>
  <c r="DL32" i="10"/>
  <c r="DP32" i="10"/>
  <c r="DQ32" i="10"/>
  <c r="DR32" i="10"/>
  <c r="DS32" i="10"/>
  <c r="A33" i="10"/>
  <c r="B33" i="10"/>
  <c r="J33" i="10"/>
  <c r="K33" i="10"/>
  <c r="O33" i="10"/>
  <c r="P33" i="10"/>
  <c r="U33" i="10"/>
  <c r="E31" i="18"/>
  <c r="W33" i="10"/>
  <c r="X33" i="10"/>
  <c r="AB33" i="10"/>
  <c r="AC33" i="10"/>
  <c r="AH33" i="10"/>
  <c r="AJ33" i="10"/>
  <c r="AK33" i="10"/>
  <c r="AO33" i="10"/>
  <c r="AP33" i="10"/>
  <c r="AU33" i="10"/>
  <c r="O31" i="19"/>
  <c r="AW33" i="10"/>
  <c r="AX33" i="10"/>
  <c r="BB33" i="10"/>
  <c r="BH33" i="10"/>
  <c r="BJ33" i="10"/>
  <c r="BK33" i="10"/>
  <c r="BO33" i="10"/>
  <c r="BP33" i="10"/>
  <c r="BU33" i="10"/>
  <c r="BX33" i="10"/>
  <c r="CB33" i="10"/>
  <c r="CC33" i="10"/>
  <c r="CH33" i="10"/>
  <c r="CJ33" i="10"/>
  <c r="CK33" i="10"/>
  <c r="CO33" i="10"/>
  <c r="CP33" i="10"/>
  <c r="CT33" i="10"/>
  <c r="CU33" i="10"/>
  <c r="CV33" i="10"/>
  <c r="CW33" i="10"/>
  <c r="CZ33" i="10"/>
  <c r="DA33" i="10"/>
  <c r="DE33" i="10"/>
  <c r="DF33" i="10"/>
  <c r="DG33" i="10"/>
  <c r="DH33" i="10"/>
  <c r="DK33" i="10"/>
  <c r="DL33" i="10"/>
  <c r="DP33" i="10"/>
  <c r="DQ33" i="10"/>
  <c r="DR33" i="10"/>
  <c r="DS33" i="10"/>
  <c r="A34" i="10"/>
  <c r="B34" i="10"/>
  <c r="J34" i="10"/>
  <c r="K34" i="10"/>
  <c r="O34" i="10"/>
  <c r="P34" i="10"/>
  <c r="U34" i="10"/>
  <c r="W34" i="10"/>
  <c r="X34" i="10"/>
  <c r="AB34" i="10"/>
  <c r="AC34" i="10"/>
  <c r="AH34" i="10"/>
  <c r="AJ34" i="10"/>
  <c r="AK34" i="10"/>
  <c r="AO34" i="10"/>
  <c r="AP34" i="10"/>
  <c r="AU34" i="10"/>
  <c r="AW34" i="10"/>
  <c r="AX34" i="10"/>
  <c r="BB34" i="10"/>
  <c r="BH34" i="10"/>
  <c r="BJ34" i="10"/>
  <c r="BK34" i="10"/>
  <c r="BO34" i="10"/>
  <c r="BP34" i="10"/>
  <c r="BU34" i="10"/>
  <c r="BX34" i="10"/>
  <c r="CB34" i="10"/>
  <c r="CC34" i="10"/>
  <c r="CH34" i="10"/>
  <c r="J32" i="18"/>
  <c r="CJ34" i="10"/>
  <c r="CK34" i="10"/>
  <c r="CO34" i="10"/>
  <c r="CP34" i="10"/>
  <c r="CT34" i="10"/>
  <c r="CU34" i="10"/>
  <c r="CV34" i="10"/>
  <c r="CW34" i="10"/>
  <c r="CZ34" i="10"/>
  <c r="DA34" i="10"/>
  <c r="DE34" i="10"/>
  <c r="DF34" i="10"/>
  <c r="DG34" i="10"/>
  <c r="DH34" i="10"/>
  <c r="DK34" i="10"/>
  <c r="DL34" i="10"/>
  <c r="DP34" i="10"/>
  <c r="DQ34" i="10"/>
  <c r="DR34" i="10"/>
  <c r="DS34" i="10"/>
  <c r="A35" i="10"/>
  <c r="B35" i="10"/>
  <c r="J35" i="10"/>
  <c r="K35" i="10"/>
  <c r="O35" i="10"/>
  <c r="P35" i="10"/>
  <c r="U35" i="10"/>
  <c r="W35" i="10"/>
  <c r="X35" i="10"/>
  <c r="AB35" i="10"/>
  <c r="AC35" i="10"/>
  <c r="AH35" i="10"/>
  <c r="F33" i="18"/>
  <c r="AJ35" i="10"/>
  <c r="AK35" i="10"/>
  <c r="AO35" i="10"/>
  <c r="AP35" i="10"/>
  <c r="AU35" i="10"/>
  <c r="AW35" i="10"/>
  <c r="AX35" i="10"/>
  <c r="BB35" i="10"/>
  <c r="BH35" i="10"/>
  <c r="BJ35" i="10"/>
  <c r="BK35" i="10"/>
  <c r="BO35" i="10"/>
  <c r="BP35" i="10"/>
  <c r="BU35" i="10"/>
  <c r="U33" i="19"/>
  <c r="BX35" i="10"/>
  <c r="CB35" i="10"/>
  <c r="CC35" i="10"/>
  <c r="CH35" i="10"/>
  <c r="J33" i="18"/>
  <c r="CJ35" i="10"/>
  <c r="CK35" i="10"/>
  <c r="CO35" i="10"/>
  <c r="CP35" i="10"/>
  <c r="CT35" i="10"/>
  <c r="CU35" i="10"/>
  <c r="CV35" i="10"/>
  <c r="CW35" i="10"/>
  <c r="CZ35" i="10"/>
  <c r="DA35" i="10"/>
  <c r="DE35" i="10"/>
  <c r="DF35" i="10"/>
  <c r="DG35" i="10"/>
  <c r="DH35" i="10"/>
  <c r="DK35" i="10"/>
  <c r="DL35" i="10"/>
  <c r="DP35" i="10"/>
  <c r="DQ35" i="10"/>
  <c r="DR35" i="10"/>
  <c r="DS35" i="10"/>
  <c r="A36" i="10"/>
  <c r="B36" i="10"/>
  <c r="J36" i="10"/>
  <c r="K36" i="10"/>
  <c r="O36" i="10"/>
  <c r="P36" i="10"/>
  <c r="U36" i="10"/>
  <c r="E34" i="18"/>
  <c r="W36" i="10"/>
  <c r="X36" i="10"/>
  <c r="AB36" i="10"/>
  <c r="AC36" i="10"/>
  <c r="AH36" i="10"/>
  <c r="AJ36" i="10"/>
  <c r="AK36" i="10"/>
  <c r="AO36" i="10"/>
  <c r="AP36" i="10"/>
  <c r="AU36" i="10"/>
  <c r="G34" i="18"/>
  <c r="AW36" i="10"/>
  <c r="AX36" i="10"/>
  <c r="BB36" i="10"/>
  <c r="BH36" i="10"/>
  <c r="BJ36" i="10"/>
  <c r="BK36" i="10"/>
  <c r="BO36" i="10"/>
  <c r="BP36" i="10"/>
  <c r="BU36" i="10"/>
  <c r="BX36" i="10"/>
  <c r="CB36" i="10"/>
  <c r="CC36" i="10"/>
  <c r="CH36" i="10"/>
  <c r="CJ36" i="10"/>
  <c r="CK36" i="10"/>
  <c r="CO36" i="10"/>
  <c r="CP36" i="10"/>
  <c r="CT36" i="10"/>
  <c r="CU36" i="10"/>
  <c r="CV36" i="10"/>
  <c r="CW36" i="10"/>
  <c r="CZ36" i="10"/>
  <c r="DA36" i="10"/>
  <c r="DE36" i="10"/>
  <c r="DF36" i="10"/>
  <c r="DG36" i="10"/>
  <c r="DH36" i="10"/>
  <c r="DK36" i="10"/>
  <c r="DL36" i="10"/>
  <c r="DP36" i="10"/>
  <c r="DQ36" i="10"/>
  <c r="DR36" i="10"/>
  <c r="DS36" i="10"/>
  <c r="M34" i="18"/>
  <c r="A37" i="10"/>
  <c r="B37" i="10"/>
  <c r="J37" i="10"/>
  <c r="K37" i="10"/>
  <c r="O37" i="10"/>
  <c r="P37" i="10"/>
  <c r="U37" i="10"/>
  <c r="W37" i="10"/>
  <c r="X37" i="10"/>
  <c r="AB37" i="10"/>
  <c r="AC37" i="10"/>
  <c r="AH37" i="10"/>
  <c r="AJ37" i="10"/>
  <c r="AK37" i="10"/>
  <c r="AO37" i="10"/>
  <c r="AP37" i="10"/>
  <c r="AU37" i="10"/>
  <c r="AW37" i="10"/>
  <c r="AX37" i="10"/>
  <c r="BB37" i="10"/>
  <c r="BH37" i="10"/>
  <c r="BJ37" i="10"/>
  <c r="BK37" i="10"/>
  <c r="BO37" i="10"/>
  <c r="BP37" i="10"/>
  <c r="BU37" i="10"/>
  <c r="BX37" i="10"/>
  <c r="CB37" i="10"/>
  <c r="CC37" i="10"/>
  <c r="CH37" i="10"/>
  <c r="J35" i="18"/>
  <c r="CJ37" i="10"/>
  <c r="CK37" i="10"/>
  <c r="CO37" i="10"/>
  <c r="CP37" i="10"/>
  <c r="CT37" i="10"/>
  <c r="CU37" i="10"/>
  <c r="CV37" i="10"/>
  <c r="CW37" i="10"/>
  <c r="CZ37" i="10"/>
  <c r="DA37" i="10"/>
  <c r="DE37" i="10"/>
  <c r="DF37" i="10"/>
  <c r="DG37" i="10"/>
  <c r="DH37" i="10"/>
  <c r="DK37" i="10"/>
  <c r="DL37" i="10"/>
  <c r="DP37" i="10"/>
  <c r="DQ37" i="10"/>
  <c r="DR37" i="10"/>
  <c r="DS37" i="10"/>
  <c r="A38" i="10"/>
  <c r="B38" i="10"/>
  <c r="J38" i="10"/>
  <c r="K38" i="10"/>
  <c r="O38" i="10"/>
  <c r="P38" i="10"/>
  <c r="U38" i="10"/>
  <c r="W38" i="10"/>
  <c r="X38" i="10"/>
  <c r="AB38" i="10"/>
  <c r="AC38" i="10"/>
  <c r="AH38" i="10"/>
  <c r="AJ38" i="10"/>
  <c r="AK38" i="10"/>
  <c r="AO38" i="10"/>
  <c r="AP38" i="10"/>
  <c r="AU38" i="10"/>
  <c r="AW38" i="10"/>
  <c r="AX38" i="10"/>
  <c r="BB38" i="10"/>
  <c r="BH38" i="10"/>
  <c r="BJ38" i="10"/>
  <c r="BK38" i="10"/>
  <c r="BO38" i="10"/>
  <c r="BP38" i="10"/>
  <c r="BU38" i="10"/>
  <c r="U36" i="19"/>
  <c r="BX38" i="10"/>
  <c r="CB38" i="10"/>
  <c r="CC38" i="10"/>
  <c r="CH38" i="10"/>
  <c r="X36" i="19"/>
  <c r="CJ38" i="10"/>
  <c r="CK38" i="10"/>
  <c r="CO38" i="10"/>
  <c r="CP38" i="10"/>
  <c r="CT38" i="10"/>
  <c r="CU38" i="10"/>
  <c r="CV38" i="10"/>
  <c r="CW38" i="10"/>
  <c r="CZ38" i="10"/>
  <c r="DA38" i="10"/>
  <c r="DE38" i="10"/>
  <c r="DF38" i="10"/>
  <c r="DG38" i="10"/>
  <c r="DH38" i="10"/>
  <c r="DK38" i="10"/>
  <c r="DL38" i="10"/>
  <c r="DP38" i="10"/>
  <c r="DQ38" i="10"/>
  <c r="DR38" i="10"/>
  <c r="DS38" i="10"/>
  <c r="A39" i="10"/>
  <c r="B39" i="10"/>
  <c r="J39" i="10"/>
  <c r="K39" i="10"/>
  <c r="O39" i="10"/>
  <c r="P39" i="10"/>
  <c r="U39" i="10"/>
  <c r="E37" i="18"/>
  <c r="W39" i="10"/>
  <c r="X39" i="10"/>
  <c r="AB39" i="10"/>
  <c r="AC39" i="10"/>
  <c r="AH39" i="10"/>
  <c r="AJ39" i="10"/>
  <c r="AK39" i="10"/>
  <c r="AO39" i="10"/>
  <c r="AP39" i="10"/>
  <c r="AU39" i="10"/>
  <c r="AW39" i="10"/>
  <c r="AX39" i="10"/>
  <c r="BB39" i="10"/>
  <c r="BH39" i="10"/>
  <c r="BJ39" i="10"/>
  <c r="BK39" i="10"/>
  <c r="BO39" i="10"/>
  <c r="BP39" i="10"/>
  <c r="BU39" i="10"/>
  <c r="BX39" i="10"/>
  <c r="CB39" i="10"/>
  <c r="CC39" i="10"/>
  <c r="CH39" i="10"/>
  <c r="J37" i="18"/>
  <c r="CJ39" i="10"/>
  <c r="CK39" i="10"/>
  <c r="CO39" i="10"/>
  <c r="CP39" i="10"/>
  <c r="CT39" i="10"/>
  <c r="CU39" i="10"/>
  <c r="CV39" i="10"/>
  <c r="CW39" i="10"/>
  <c r="CZ39" i="10"/>
  <c r="DA39" i="10"/>
  <c r="DE39" i="10"/>
  <c r="DF39" i="10"/>
  <c r="DG39" i="10"/>
  <c r="DH39" i="10"/>
  <c r="DK39" i="10"/>
  <c r="DL39" i="10"/>
  <c r="DP39" i="10"/>
  <c r="DQ39" i="10"/>
  <c r="DR39" i="10"/>
  <c r="DS39" i="10"/>
  <c r="A40" i="10"/>
  <c r="B40" i="10"/>
  <c r="M38" i="18"/>
  <c r="J40" i="10"/>
  <c r="K40" i="10"/>
  <c r="O40" i="10"/>
  <c r="P40" i="10"/>
  <c r="U40" i="10"/>
  <c r="W40" i="10"/>
  <c r="X40" i="10"/>
  <c r="AB40" i="10"/>
  <c r="AC40" i="10"/>
  <c r="AH40" i="10"/>
  <c r="F38" i="18"/>
  <c r="AJ40" i="10"/>
  <c r="AK40" i="10"/>
  <c r="AO40" i="10"/>
  <c r="AP40" i="10"/>
  <c r="AU40" i="10"/>
  <c r="AW40" i="10"/>
  <c r="AX40" i="10"/>
  <c r="BB40" i="10"/>
  <c r="BH40" i="10"/>
  <c r="BJ40" i="10"/>
  <c r="BK40" i="10"/>
  <c r="BO40" i="10"/>
  <c r="BP40" i="10"/>
  <c r="BU40" i="10"/>
  <c r="BX40" i="10"/>
  <c r="CB40" i="10"/>
  <c r="CC40" i="10"/>
  <c r="CH40" i="10"/>
  <c r="X38" i="19"/>
  <c r="CJ40" i="10"/>
  <c r="CK40" i="10"/>
  <c r="CO40" i="10"/>
  <c r="CP40" i="10"/>
  <c r="CT40" i="10"/>
  <c r="CU40" i="10"/>
  <c r="CV40" i="10"/>
  <c r="CW40" i="10"/>
  <c r="CZ40" i="10"/>
  <c r="DA40" i="10"/>
  <c r="DE40" i="10"/>
  <c r="DF40" i="10"/>
  <c r="DG40" i="10"/>
  <c r="DH40" i="10"/>
  <c r="DK40" i="10"/>
  <c r="DL40" i="10"/>
  <c r="DP40" i="10"/>
  <c r="DQ40" i="10"/>
  <c r="DR40" i="10"/>
  <c r="DS40" i="10"/>
  <c r="A41" i="10"/>
  <c r="B41" i="10"/>
  <c r="J41" i="10"/>
  <c r="K41" i="10"/>
  <c r="O41" i="10"/>
  <c r="P41" i="10"/>
  <c r="U41" i="10"/>
  <c r="W41" i="10"/>
  <c r="X41" i="10"/>
  <c r="AB41" i="10"/>
  <c r="AC41" i="10"/>
  <c r="AH41" i="10"/>
  <c r="AJ41" i="10"/>
  <c r="AK41" i="10"/>
  <c r="AO41" i="10"/>
  <c r="AP41" i="10"/>
  <c r="AU41" i="10"/>
  <c r="G39" i="18"/>
  <c r="AW41" i="10"/>
  <c r="AX41" i="10"/>
  <c r="BB41" i="10"/>
  <c r="BH41" i="10"/>
  <c r="BJ41" i="10"/>
  <c r="BK41" i="10"/>
  <c r="BO41" i="10"/>
  <c r="BP41" i="10"/>
  <c r="BU41" i="10"/>
  <c r="BX41" i="10"/>
  <c r="CB41" i="10"/>
  <c r="CC41" i="10"/>
  <c r="CH41" i="10"/>
  <c r="X39" i="19"/>
  <c r="CJ41" i="10"/>
  <c r="CK41" i="10"/>
  <c r="CO41" i="10"/>
  <c r="CP41" i="10"/>
  <c r="CT41" i="10"/>
  <c r="CU41" i="10"/>
  <c r="CV41" i="10"/>
  <c r="CW41" i="10"/>
  <c r="CZ41" i="10"/>
  <c r="DA41" i="10"/>
  <c r="DE41" i="10"/>
  <c r="DF41" i="10"/>
  <c r="DG41" i="10"/>
  <c r="DH41" i="10"/>
  <c r="DK41" i="10"/>
  <c r="DL41" i="10"/>
  <c r="DP41" i="10"/>
  <c r="DQ41" i="10"/>
  <c r="DR41" i="10"/>
  <c r="DS41" i="10"/>
  <c r="A42" i="10"/>
  <c r="B42" i="10"/>
  <c r="J42" i="10"/>
  <c r="K42" i="10"/>
  <c r="O42" i="10"/>
  <c r="P42" i="10"/>
  <c r="U42" i="10"/>
  <c r="I40" i="19"/>
  <c r="W42" i="10"/>
  <c r="X42" i="10"/>
  <c r="AB42" i="10"/>
  <c r="AC42" i="10"/>
  <c r="AH42" i="10"/>
  <c r="AJ42" i="10"/>
  <c r="AK42" i="10"/>
  <c r="AO42" i="10"/>
  <c r="AP42" i="10"/>
  <c r="AU42" i="10"/>
  <c r="O40" i="19"/>
  <c r="AW42" i="10"/>
  <c r="AX42" i="10"/>
  <c r="BB42" i="10"/>
  <c r="BH42" i="10"/>
  <c r="BJ42" i="10"/>
  <c r="BK42" i="10"/>
  <c r="BO42" i="10"/>
  <c r="BP42" i="10"/>
  <c r="BU42" i="10"/>
  <c r="BX42" i="10"/>
  <c r="CB42" i="10"/>
  <c r="CC42" i="10"/>
  <c r="CH42" i="10"/>
  <c r="CJ42" i="10"/>
  <c r="CK42" i="10"/>
  <c r="CO42" i="10"/>
  <c r="CP42" i="10"/>
  <c r="CT42" i="10"/>
  <c r="CU42" i="10"/>
  <c r="CV42" i="10"/>
  <c r="CW42" i="10"/>
  <c r="CZ42" i="10"/>
  <c r="DA42" i="10"/>
  <c r="DE42" i="10"/>
  <c r="DF42" i="10"/>
  <c r="DG42" i="10"/>
  <c r="DH42" i="10"/>
  <c r="DK42" i="10"/>
  <c r="DL42" i="10"/>
  <c r="DP42" i="10"/>
  <c r="DQ42" i="10"/>
  <c r="DR42" i="10"/>
  <c r="DS42" i="10"/>
  <c r="A43" i="10"/>
  <c r="B43" i="10"/>
  <c r="J43" i="10"/>
  <c r="K43" i="10"/>
  <c r="O43" i="10"/>
  <c r="P43" i="10"/>
  <c r="U43" i="10"/>
  <c r="W43" i="10"/>
  <c r="X43" i="10"/>
  <c r="AB43" i="10"/>
  <c r="AC43" i="10"/>
  <c r="AH43" i="10"/>
  <c r="AJ43" i="10"/>
  <c r="AK43" i="10"/>
  <c r="AO43" i="10"/>
  <c r="AP43" i="10"/>
  <c r="AU43" i="10"/>
  <c r="O41" i="19"/>
  <c r="AW43" i="10"/>
  <c r="AX43" i="10"/>
  <c r="BB43" i="10"/>
  <c r="BH43" i="10"/>
  <c r="BJ43" i="10"/>
  <c r="BK43" i="10"/>
  <c r="BO43" i="10"/>
  <c r="BP43" i="10"/>
  <c r="BU43" i="10"/>
  <c r="U41" i="19"/>
  <c r="BX43" i="10"/>
  <c r="CB43" i="10"/>
  <c r="CC43" i="10"/>
  <c r="CH43" i="10"/>
  <c r="CJ43" i="10"/>
  <c r="CK43" i="10"/>
  <c r="CO43" i="10"/>
  <c r="CP43" i="10"/>
  <c r="CT43" i="10"/>
  <c r="CU43" i="10"/>
  <c r="CV43" i="10"/>
  <c r="CW43" i="10"/>
  <c r="CZ43" i="10"/>
  <c r="DA43" i="10"/>
  <c r="DE43" i="10"/>
  <c r="DF43" i="10"/>
  <c r="DG43" i="10"/>
  <c r="DH43" i="10"/>
  <c r="DK43" i="10"/>
  <c r="DL43" i="10"/>
  <c r="DP43" i="10"/>
  <c r="DQ43" i="10"/>
  <c r="DR43" i="10"/>
  <c r="DS43" i="10"/>
  <c r="A44" i="10"/>
  <c r="B44" i="10"/>
  <c r="J44" i="10"/>
  <c r="K44" i="10"/>
  <c r="O44" i="10"/>
  <c r="P44" i="10"/>
  <c r="U44" i="10"/>
  <c r="E42" i="18"/>
  <c r="W44" i="10"/>
  <c r="X44" i="10"/>
  <c r="AB44" i="10"/>
  <c r="AC44" i="10"/>
  <c r="AH44" i="10"/>
  <c r="L42" i="19"/>
  <c r="AJ44" i="10"/>
  <c r="AK44" i="10"/>
  <c r="AO44" i="10"/>
  <c r="AP44" i="10"/>
  <c r="AU44" i="10"/>
  <c r="O42" i="19"/>
  <c r="AW44" i="10"/>
  <c r="AX44" i="10"/>
  <c r="BB44" i="10"/>
  <c r="BH44" i="10"/>
  <c r="BJ44" i="10"/>
  <c r="BK44" i="10"/>
  <c r="BO44" i="10"/>
  <c r="BP44" i="10"/>
  <c r="BU44" i="10"/>
  <c r="U42" i="19"/>
  <c r="BX44" i="10"/>
  <c r="CB44" i="10"/>
  <c r="CC44" i="10"/>
  <c r="CH44" i="10"/>
  <c r="J42" i="18"/>
  <c r="CJ44" i="10"/>
  <c r="CK44" i="10"/>
  <c r="CO44" i="10"/>
  <c r="CP44" i="10"/>
  <c r="CT44" i="10"/>
  <c r="CU44" i="10"/>
  <c r="CV44" i="10"/>
  <c r="CW44" i="10"/>
  <c r="CZ44" i="10"/>
  <c r="DA44" i="10"/>
  <c r="DE44" i="10"/>
  <c r="DF44" i="10"/>
  <c r="DG44" i="10"/>
  <c r="DH44" i="10"/>
  <c r="DK44" i="10"/>
  <c r="DL44" i="10"/>
  <c r="DP44" i="10"/>
  <c r="DQ44" i="10"/>
  <c r="DR44" i="10"/>
  <c r="DS44" i="10"/>
  <c r="M42" i="18"/>
  <c r="A45" i="10"/>
  <c r="B45" i="10"/>
  <c r="J45" i="10"/>
  <c r="K45" i="10"/>
  <c r="O45" i="10"/>
  <c r="P45" i="10"/>
  <c r="U45" i="10"/>
  <c r="W45" i="10"/>
  <c r="X45" i="10"/>
  <c r="AB45" i="10"/>
  <c r="AC45" i="10"/>
  <c r="AH45" i="10"/>
  <c r="AJ45" i="10"/>
  <c r="AK45" i="10"/>
  <c r="AO45" i="10"/>
  <c r="AP45" i="10"/>
  <c r="AU45" i="10"/>
  <c r="G43" i="18"/>
  <c r="AW45" i="10"/>
  <c r="AX45" i="10"/>
  <c r="BB45" i="10"/>
  <c r="BH45" i="10"/>
  <c r="BJ45" i="10"/>
  <c r="BK45" i="10"/>
  <c r="BO45" i="10"/>
  <c r="BP45" i="10"/>
  <c r="BU45" i="10"/>
  <c r="U43" i="19"/>
  <c r="BX45" i="10"/>
  <c r="CB45" i="10"/>
  <c r="CC45" i="10"/>
  <c r="CH45" i="10"/>
  <c r="J43" i="18"/>
  <c r="CJ45" i="10"/>
  <c r="CK45" i="10"/>
  <c r="CO45" i="10"/>
  <c r="CP45" i="10"/>
  <c r="CT45" i="10"/>
  <c r="CU45" i="10"/>
  <c r="CV45" i="10"/>
  <c r="CW45" i="10"/>
  <c r="CZ45" i="10"/>
  <c r="DA45" i="10"/>
  <c r="DE45" i="10"/>
  <c r="DF45" i="10"/>
  <c r="DG45" i="10"/>
  <c r="DH45" i="10"/>
  <c r="DK45" i="10"/>
  <c r="DL45" i="10"/>
  <c r="DP45" i="10"/>
  <c r="DQ45" i="10"/>
  <c r="DR45" i="10"/>
  <c r="DS45" i="10"/>
  <c r="A46" i="10"/>
  <c r="B46" i="10"/>
  <c r="F44" i="19"/>
  <c r="J46" i="10"/>
  <c r="K46" i="10"/>
  <c r="O46" i="10"/>
  <c r="P46" i="10"/>
  <c r="U46" i="10"/>
  <c r="I44" i="19"/>
  <c r="W46" i="10"/>
  <c r="X46" i="10"/>
  <c r="AB46" i="10"/>
  <c r="AC46" i="10"/>
  <c r="AH46" i="10"/>
  <c r="L44" i="19"/>
  <c r="AJ46" i="10"/>
  <c r="AK46" i="10"/>
  <c r="AO46" i="10"/>
  <c r="AP46" i="10"/>
  <c r="AU46" i="10"/>
  <c r="G44" i="18"/>
  <c r="AW46" i="10"/>
  <c r="AX46" i="10"/>
  <c r="BB46" i="10"/>
  <c r="BH46" i="10"/>
  <c r="BJ46" i="10"/>
  <c r="BK46" i="10"/>
  <c r="BO46" i="10"/>
  <c r="BP46" i="10"/>
  <c r="BU46" i="10"/>
  <c r="BX46" i="10"/>
  <c r="CB46" i="10"/>
  <c r="CC46" i="10"/>
  <c r="CH46" i="10"/>
  <c r="CJ46" i="10"/>
  <c r="CK46" i="10"/>
  <c r="CO46" i="10"/>
  <c r="CP46" i="10"/>
  <c r="CT46" i="10"/>
  <c r="CU46" i="10"/>
  <c r="CV46" i="10"/>
  <c r="CW46" i="10"/>
  <c r="CZ46" i="10"/>
  <c r="DA46" i="10"/>
  <c r="DE46" i="10"/>
  <c r="DF46" i="10"/>
  <c r="DG46" i="10"/>
  <c r="DH46" i="10"/>
  <c r="DK46" i="10"/>
  <c r="DL46" i="10"/>
  <c r="DP46" i="10"/>
  <c r="DQ46" i="10"/>
  <c r="DR46" i="10"/>
  <c r="DS46" i="10"/>
  <c r="A47" i="10"/>
  <c r="B47" i="10"/>
  <c r="J47" i="10"/>
  <c r="K47" i="10"/>
  <c r="O47" i="10"/>
  <c r="P47" i="10"/>
  <c r="U47" i="10"/>
  <c r="I45" i="19"/>
  <c r="W47" i="10"/>
  <c r="X47" i="10"/>
  <c r="AB47" i="10"/>
  <c r="AC47" i="10"/>
  <c r="AH47" i="10"/>
  <c r="L45" i="19"/>
  <c r="AJ47" i="10"/>
  <c r="AK47" i="10"/>
  <c r="AO47" i="10"/>
  <c r="AP47" i="10"/>
  <c r="AU47" i="10"/>
  <c r="G45" i="18"/>
  <c r="AW47" i="10"/>
  <c r="AX47" i="10"/>
  <c r="BB47" i="10"/>
  <c r="BH47" i="10"/>
  <c r="H45" i="18"/>
  <c r="BJ47" i="10"/>
  <c r="BK47" i="10"/>
  <c r="BO47" i="10"/>
  <c r="BP47" i="10"/>
  <c r="BU47" i="10"/>
  <c r="U45" i="19"/>
  <c r="BX47" i="10"/>
  <c r="CB47" i="10"/>
  <c r="CC47" i="10"/>
  <c r="CH47" i="10"/>
  <c r="CJ47" i="10"/>
  <c r="CK47" i="10"/>
  <c r="CO47" i="10"/>
  <c r="CP47" i="10"/>
  <c r="CT47" i="10"/>
  <c r="CU47" i="10"/>
  <c r="CV47" i="10"/>
  <c r="CW47" i="10"/>
  <c r="CZ47" i="10"/>
  <c r="DA47" i="10"/>
  <c r="DE47" i="10"/>
  <c r="DF47" i="10"/>
  <c r="DG47" i="10"/>
  <c r="DH47" i="10"/>
  <c r="DK47" i="10"/>
  <c r="DL47" i="10"/>
  <c r="DP47" i="10"/>
  <c r="DQ47" i="10"/>
  <c r="DR47" i="10"/>
  <c r="DS47" i="10"/>
  <c r="A48" i="10"/>
  <c r="B48" i="10"/>
  <c r="J48" i="10"/>
  <c r="K48" i="10"/>
  <c r="O48" i="10"/>
  <c r="P48" i="10"/>
  <c r="U48" i="10"/>
  <c r="I46" i="19"/>
  <c r="W48" i="10"/>
  <c r="X48" i="10"/>
  <c r="AB48" i="10"/>
  <c r="AC48" i="10"/>
  <c r="AH48" i="10"/>
  <c r="AJ48" i="10"/>
  <c r="AK48" i="10"/>
  <c r="AO48" i="10"/>
  <c r="AP48" i="10"/>
  <c r="AU48" i="10"/>
  <c r="AW48" i="10"/>
  <c r="AX48" i="10"/>
  <c r="BB48" i="10"/>
  <c r="BH48" i="10"/>
  <c r="BJ48" i="10"/>
  <c r="BK48" i="10"/>
  <c r="BO48" i="10"/>
  <c r="BP48" i="10"/>
  <c r="BU48" i="10"/>
  <c r="BX48" i="10"/>
  <c r="CB48" i="10"/>
  <c r="CC48" i="10"/>
  <c r="CH48" i="10"/>
  <c r="J46" i="18"/>
  <c r="CJ48" i="10"/>
  <c r="CK48" i="10"/>
  <c r="CO48" i="10"/>
  <c r="CP48" i="10"/>
  <c r="CT48" i="10"/>
  <c r="CU48" i="10"/>
  <c r="CV48" i="10"/>
  <c r="CW48" i="10"/>
  <c r="CZ48" i="10"/>
  <c r="DA48" i="10"/>
  <c r="DE48" i="10"/>
  <c r="DF48" i="10"/>
  <c r="DG48" i="10"/>
  <c r="DH48" i="10"/>
  <c r="DK48" i="10"/>
  <c r="DL48" i="10"/>
  <c r="DP48" i="10"/>
  <c r="DQ48" i="10"/>
  <c r="DR48" i="10"/>
  <c r="DS48" i="10"/>
  <c r="A49" i="10"/>
  <c r="B49" i="10"/>
  <c r="J49" i="10"/>
  <c r="K49" i="10"/>
  <c r="O49" i="10"/>
  <c r="P49" i="10"/>
  <c r="U49" i="10"/>
  <c r="E47" i="18"/>
  <c r="W49" i="10"/>
  <c r="X49" i="10"/>
  <c r="AB49" i="10"/>
  <c r="AC49" i="10"/>
  <c r="AH49" i="10"/>
  <c r="AJ49" i="10"/>
  <c r="AK49" i="10"/>
  <c r="AO49" i="10"/>
  <c r="AP49" i="10"/>
  <c r="AU49" i="10"/>
  <c r="AW49" i="10"/>
  <c r="AX49" i="10"/>
  <c r="BB49" i="10"/>
  <c r="BH49" i="10"/>
  <c r="BJ49" i="10"/>
  <c r="BK49" i="10"/>
  <c r="BO49" i="10"/>
  <c r="BP49" i="10"/>
  <c r="BU49" i="10"/>
  <c r="U47" i="19"/>
  <c r="BX49" i="10"/>
  <c r="CB49" i="10"/>
  <c r="CC49" i="10"/>
  <c r="CH49" i="10"/>
  <c r="CJ49" i="10"/>
  <c r="CK49" i="10"/>
  <c r="CO49" i="10"/>
  <c r="CP49" i="10"/>
  <c r="CT49" i="10"/>
  <c r="CU49" i="10"/>
  <c r="CV49" i="10"/>
  <c r="CW49" i="10"/>
  <c r="CZ49" i="10"/>
  <c r="DA49" i="10"/>
  <c r="DE49" i="10"/>
  <c r="DF49" i="10"/>
  <c r="DG49" i="10"/>
  <c r="DH49" i="10"/>
  <c r="DK49" i="10"/>
  <c r="DL49" i="10"/>
  <c r="DP49" i="10"/>
  <c r="DQ49" i="10"/>
  <c r="DR49" i="10"/>
  <c r="DS49" i="10"/>
  <c r="A50" i="10"/>
  <c r="B50" i="10"/>
  <c r="J50" i="10"/>
  <c r="K50" i="10"/>
  <c r="O50" i="10"/>
  <c r="P50" i="10"/>
  <c r="U50" i="10"/>
  <c r="W50" i="10"/>
  <c r="X50" i="10"/>
  <c r="AB50" i="10"/>
  <c r="AC50" i="10"/>
  <c r="AH50" i="10"/>
  <c r="AJ50" i="10"/>
  <c r="AK50" i="10"/>
  <c r="AO50" i="10"/>
  <c r="AP50" i="10"/>
  <c r="AU50" i="10"/>
  <c r="AW50" i="10"/>
  <c r="AX50" i="10"/>
  <c r="BB50" i="10"/>
  <c r="BH50" i="10"/>
  <c r="BJ50" i="10"/>
  <c r="BK50" i="10"/>
  <c r="BO50" i="10"/>
  <c r="BP50" i="10"/>
  <c r="BU50" i="10"/>
  <c r="BX50" i="10"/>
  <c r="CB50" i="10"/>
  <c r="CC50" i="10"/>
  <c r="CH50" i="10"/>
  <c r="J48" i="18"/>
  <c r="CJ50" i="10"/>
  <c r="CK50" i="10"/>
  <c r="CO50" i="10"/>
  <c r="CP50" i="10"/>
  <c r="CT50" i="10"/>
  <c r="CU50" i="10"/>
  <c r="CV50" i="10"/>
  <c r="CW50" i="10"/>
  <c r="CZ50" i="10"/>
  <c r="DA50" i="10"/>
  <c r="DE50" i="10"/>
  <c r="DF50" i="10"/>
  <c r="DG50" i="10"/>
  <c r="DH50" i="10"/>
  <c r="DK50" i="10"/>
  <c r="DL50" i="10"/>
  <c r="DP50" i="10"/>
  <c r="DQ50" i="10"/>
  <c r="DR50" i="10"/>
  <c r="DS50" i="10"/>
  <c r="A51" i="10"/>
  <c r="B51" i="10"/>
  <c r="J51" i="10"/>
  <c r="K51" i="10"/>
  <c r="O51" i="10"/>
  <c r="P51" i="10"/>
  <c r="U51" i="10"/>
  <c r="W51" i="10"/>
  <c r="X51" i="10"/>
  <c r="AB51" i="10"/>
  <c r="AC51" i="10"/>
  <c r="AH51" i="10"/>
  <c r="F49" i="18"/>
  <c r="AJ51" i="10"/>
  <c r="AK51" i="10"/>
  <c r="AO51" i="10"/>
  <c r="AP51" i="10"/>
  <c r="AU51" i="10"/>
  <c r="AW51" i="10"/>
  <c r="AX51" i="10"/>
  <c r="BB51" i="10"/>
  <c r="BH51" i="10"/>
  <c r="R49" i="19"/>
  <c r="BJ51" i="10"/>
  <c r="BK51" i="10"/>
  <c r="BO51" i="10"/>
  <c r="BP51" i="10"/>
  <c r="BU51" i="10"/>
  <c r="BX51" i="10"/>
  <c r="CB51" i="10"/>
  <c r="CC51" i="10"/>
  <c r="CH51" i="10"/>
  <c r="J49" i="18"/>
  <c r="CJ51" i="10"/>
  <c r="CK51" i="10"/>
  <c r="CO51" i="10"/>
  <c r="CP51" i="10"/>
  <c r="CT51" i="10"/>
  <c r="CU51" i="10"/>
  <c r="CV51" i="10"/>
  <c r="CW51" i="10"/>
  <c r="CZ51" i="10"/>
  <c r="DA51" i="10"/>
  <c r="DE51" i="10"/>
  <c r="DF51" i="10"/>
  <c r="DG51" i="10"/>
  <c r="DH51" i="10"/>
  <c r="DK51" i="10"/>
  <c r="DL51" i="10"/>
  <c r="DP51" i="10"/>
  <c r="DQ51" i="10"/>
  <c r="DR51" i="10"/>
  <c r="DS51" i="10"/>
  <c r="A52" i="10"/>
  <c r="B52" i="10"/>
  <c r="J52" i="10"/>
  <c r="K52" i="10"/>
  <c r="O52" i="10"/>
  <c r="P52" i="10"/>
  <c r="U52" i="10"/>
  <c r="E50" i="18"/>
  <c r="W52" i="10"/>
  <c r="X52" i="10"/>
  <c r="AB52" i="10"/>
  <c r="AC52" i="10"/>
  <c r="AH52" i="10"/>
  <c r="F50" i="18"/>
  <c r="AJ52" i="10"/>
  <c r="AK52" i="10"/>
  <c r="AO52" i="10"/>
  <c r="AP52" i="10"/>
  <c r="AU52" i="10"/>
  <c r="AW52" i="10"/>
  <c r="AX52" i="10"/>
  <c r="BB52" i="10"/>
  <c r="BH52" i="10"/>
  <c r="R50" i="19"/>
  <c r="BJ52" i="10"/>
  <c r="BK52" i="10"/>
  <c r="BO52" i="10"/>
  <c r="BP52" i="10"/>
  <c r="BU52" i="10"/>
  <c r="U50" i="19"/>
  <c r="BX52" i="10"/>
  <c r="CB52" i="10"/>
  <c r="CC52" i="10"/>
  <c r="CH52" i="10"/>
  <c r="CJ52" i="10"/>
  <c r="CK52" i="10"/>
  <c r="CO52" i="10"/>
  <c r="CP52" i="10"/>
  <c r="CT52" i="10"/>
  <c r="CU52" i="10"/>
  <c r="CV52" i="10"/>
  <c r="CW52" i="10"/>
  <c r="CZ52" i="10"/>
  <c r="DA52" i="10"/>
  <c r="DE52" i="10"/>
  <c r="DF52" i="10"/>
  <c r="DG52" i="10"/>
  <c r="DH52" i="10"/>
  <c r="DK52" i="10"/>
  <c r="DL52" i="10"/>
  <c r="DP52" i="10"/>
  <c r="DQ52" i="10"/>
  <c r="DR52" i="10"/>
  <c r="DS52" i="10"/>
  <c r="A53" i="10"/>
  <c r="B53" i="10"/>
  <c r="J53" i="10"/>
  <c r="K53" i="10"/>
  <c r="O53" i="10"/>
  <c r="P53" i="10"/>
  <c r="U53" i="10"/>
  <c r="W53" i="10"/>
  <c r="X53" i="10"/>
  <c r="AB53" i="10"/>
  <c r="AC53" i="10"/>
  <c r="AH53" i="10"/>
  <c r="AJ53" i="10"/>
  <c r="AK53" i="10"/>
  <c r="AO53" i="10"/>
  <c r="AP53" i="10"/>
  <c r="AU53" i="10"/>
  <c r="AW53" i="10"/>
  <c r="AX53" i="10"/>
  <c r="BB53" i="10"/>
  <c r="BH53" i="10"/>
  <c r="BJ53" i="10"/>
  <c r="BK53" i="10"/>
  <c r="BO53" i="10"/>
  <c r="BP53" i="10"/>
  <c r="BU53" i="10"/>
  <c r="U51" i="19"/>
  <c r="BX53" i="10"/>
  <c r="CB53" i="10"/>
  <c r="CC53" i="10"/>
  <c r="CH53" i="10"/>
  <c r="CJ53" i="10"/>
  <c r="CK53" i="10"/>
  <c r="CO53" i="10"/>
  <c r="CP53" i="10"/>
  <c r="CT53" i="10"/>
  <c r="CU53" i="10"/>
  <c r="CV53" i="10"/>
  <c r="CW53" i="10"/>
  <c r="CZ53" i="10"/>
  <c r="DA53" i="10"/>
  <c r="DE53" i="10"/>
  <c r="DF53" i="10"/>
  <c r="DG53" i="10"/>
  <c r="DH53" i="10"/>
  <c r="DK53" i="10"/>
  <c r="DL53" i="10"/>
  <c r="DP53" i="10"/>
  <c r="DQ53" i="10"/>
  <c r="DR53" i="10"/>
  <c r="DS53" i="10"/>
  <c r="A54" i="10"/>
  <c r="B54" i="10"/>
  <c r="J54" i="10"/>
  <c r="K54" i="10"/>
  <c r="O54" i="10"/>
  <c r="P54" i="10"/>
  <c r="U54" i="10"/>
  <c r="I52" i="19"/>
  <c r="W54" i="10"/>
  <c r="X54" i="10"/>
  <c r="AB54" i="10"/>
  <c r="AC54" i="10"/>
  <c r="AH54" i="10"/>
  <c r="L52" i="19"/>
  <c r="AJ54" i="10"/>
  <c r="AK54" i="10"/>
  <c r="AO54" i="10"/>
  <c r="AP54" i="10"/>
  <c r="AU54" i="10"/>
  <c r="AW54" i="10"/>
  <c r="AX54" i="10"/>
  <c r="BB54" i="10"/>
  <c r="BH54" i="10"/>
  <c r="BJ54" i="10"/>
  <c r="BK54" i="10"/>
  <c r="BO54" i="10"/>
  <c r="BP54" i="10"/>
  <c r="BU54" i="10"/>
  <c r="BX54" i="10"/>
  <c r="CB54" i="10"/>
  <c r="CC54" i="10"/>
  <c r="CH54" i="10"/>
  <c r="J52" i="18"/>
  <c r="CJ54" i="10"/>
  <c r="CK54" i="10"/>
  <c r="CO54" i="10"/>
  <c r="CP54" i="10"/>
  <c r="CT54" i="10"/>
  <c r="CU54" i="10"/>
  <c r="CV54" i="10"/>
  <c r="CW54" i="10"/>
  <c r="CZ54" i="10"/>
  <c r="DA54" i="10"/>
  <c r="DE54" i="10"/>
  <c r="DF54" i="10"/>
  <c r="DG54" i="10"/>
  <c r="DH54" i="10"/>
  <c r="DK54" i="10"/>
  <c r="DL54" i="10"/>
  <c r="DP54" i="10"/>
  <c r="DQ54" i="10"/>
  <c r="DR54" i="10"/>
  <c r="DS54" i="10"/>
  <c r="A55" i="10"/>
  <c r="B55" i="10"/>
  <c r="J55" i="10"/>
  <c r="K55" i="10"/>
  <c r="O55" i="10"/>
  <c r="P55" i="10"/>
  <c r="U55" i="10"/>
  <c r="I53" i="19"/>
  <c r="W55" i="10"/>
  <c r="X55" i="10"/>
  <c r="AB55" i="10"/>
  <c r="AC55" i="10"/>
  <c r="AH55" i="10"/>
  <c r="F53" i="18"/>
  <c r="AJ55" i="10"/>
  <c r="AK55" i="10"/>
  <c r="AO55" i="10"/>
  <c r="AP55" i="10"/>
  <c r="AU55" i="10"/>
  <c r="O53" i="19"/>
  <c r="AW55" i="10"/>
  <c r="AX55" i="10"/>
  <c r="BB55" i="10"/>
  <c r="BH55" i="10"/>
  <c r="BJ55" i="10"/>
  <c r="BK55" i="10"/>
  <c r="BO55" i="10"/>
  <c r="BP55" i="10"/>
  <c r="BU55" i="10"/>
  <c r="U53" i="19"/>
  <c r="BX55" i="10"/>
  <c r="CB55" i="10"/>
  <c r="CC55" i="10"/>
  <c r="CH55" i="10"/>
  <c r="X53" i="19"/>
  <c r="CJ55" i="10"/>
  <c r="CK55" i="10"/>
  <c r="CO55" i="10"/>
  <c r="CP55" i="10"/>
  <c r="CT55" i="10"/>
  <c r="CU55" i="10"/>
  <c r="CV55" i="10"/>
  <c r="CW55" i="10"/>
  <c r="CZ55" i="10"/>
  <c r="DA55" i="10"/>
  <c r="DE55" i="10"/>
  <c r="DF55" i="10"/>
  <c r="DG55" i="10"/>
  <c r="DH55" i="10"/>
  <c r="DK55" i="10"/>
  <c r="DL55" i="10"/>
  <c r="DP55" i="10"/>
  <c r="DQ55" i="10"/>
  <c r="DR55" i="10"/>
  <c r="DS55" i="10"/>
  <c r="A56" i="10"/>
  <c r="B56" i="10"/>
  <c r="J56" i="10"/>
  <c r="K56" i="10"/>
  <c r="O56" i="10"/>
  <c r="P56" i="10"/>
  <c r="U56" i="10"/>
  <c r="W56" i="10"/>
  <c r="X56" i="10"/>
  <c r="AB56" i="10"/>
  <c r="AC56" i="10"/>
  <c r="AH56" i="10"/>
  <c r="F54" i="18"/>
  <c r="AJ56" i="10"/>
  <c r="AK56" i="10"/>
  <c r="AO56" i="10"/>
  <c r="AP56" i="10"/>
  <c r="AU56" i="10"/>
  <c r="O54" i="19"/>
  <c r="AW56" i="10"/>
  <c r="AX56" i="10"/>
  <c r="BB56" i="10"/>
  <c r="BH56" i="10"/>
  <c r="BJ56" i="10"/>
  <c r="BK56" i="10"/>
  <c r="BO56" i="10"/>
  <c r="BP56" i="10"/>
  <c r="BU56" i="10"/>
  <c r="BX56" i="10"/>
  <c r="CB56" i="10"/>
  <c r="CC56" i="10"/>
  <c r="CH56" i="10"/>
  <c r="X54" i="19"/>
  <c r="CJ56" i="10"/>
  <c r="CK56" i="10"/>
  <c r="CO56" i="10"/>
  <c r="CP56" i="10"/>
  <c r="CT56" i="10"/>
  <c r="CU56" i="10"/>
  <c r="CV56" i="10"/>
  <c r="CW56" i="10"/>
  <c r="CZ56" i="10"/>
  <c r="DA56" i="10"/>
  <c r="DE56" i="10"/>
  <c r="DF56" i="10"/>
  <c r="DG56" i="10"/>
  <c r="DH56" i="10"/>
  <c r="DK56" i="10"/>
  <c r="DL56" i="10"/>
  <c r="DP56" i="10"/>
  <c r="DQ56" i="10"/>
  <c r="DR56" i="10"/>
  <c r="DS56" i="10"/>
  <c r="A57" i="10"/>
  <c r="B57" i="10"/>
  <c r="J57" i="10"/>
  <c r="K57" i="10"/>
  <c r="O57" i="10"/>
  <c r="P57" i="10"/>
  <c r="U57" i="10"/>
  <c r="E55" i="18"/>
  <c r="W57" i="10"/>
  <c r="X57" i="10"/>
  <c r="AB57" i="10"/>
  <c r="AC57" i="10"/>
  <c r="AH57" i="10"/>
  <c r="AJ57" i="10"/>
  <c r="AK57" i="10"/>
  <c r="AO57" i="10"/>
  <c r="AP57" i="10"/>
  <c r="AU57" i="10"/>
  <c r="AW57" i="10"/>
  <c r="AX57" i="10"/>
  <c r="BB57" i="10"/>
  <c r="BH57" i="10"/>
  <c r="H55" i="18"/>
  <c r="BJ57" i="10"/>
  <c r="BK57" i="10"/>
  <c r="BO57" i="10"/>
  <c r="BP57" i="10"/>
  <c r="BU57" i="10"/>
  <c r="U55" i="19"/>
  <c r="BX57" i="10"/>
  <c r="CB57" i="10"/>
  <c r="CC57" i="10"/>
  <c r="CH57" i="10"/>
  <c r="CJ57" i="10"/>
  <c r="CK57" i="10"/>
  <c r="CO57" i="10"/>
  <c r="CP57" i="10"/>
  <c r="CT57" i="10"/>
  <c r="CU57" i="10"/>
  <c r="CV57" i="10"/>
  <c r="CW57" i="10"/>
  <c r="CZ57" i="10"/>
  <c r="DA57" i="10"/>
  <c r="DE57" i="10"/>
  <c r="DF57" i="10"/>
  <c r="DG57" i="10"/>
  <c r="DH57" i="10"/>
  <c r="DK57" i="10"/>
  <c r="DL57" i="10"/>
  <c r="DP57" i="10"/>
  <c r="DQ57" i="10"/>
  <c r="DR57" i="10"/>
  <c r="DS57" i="10"/>
  <c r="A58" i="10"/>
  <c r="B58" i="10"/>
  <c r="J58" i="10"/>
  <c r="K58" i="10"/>
  <c r="O58" i="10"/>
  <c r="P58" i="10"/>
  <c r="U58" i="10"/>
  <c r="W58" i="10"/>
  <c r="X58" i="10"/>
  <c r="AB58" i="10"/>
  <c r="AC58" i="10"/>
  <c r="AH58" i="10"/>
  <c r="AJ58" i="10"/>
  <c r="AK58" i="10"/>
  <c r="AO58" i="10"/>
  <c r="AP58" i="10"/>
  <c r="AU58" i="10"/>
  <c r="AW58" i="10"/>
  <c r="AX58" i="10"/>
  <c r="BB58" i="10"/>
  <c r="BH58" i="10"/>
  <c r="H56" i="18"/>
  <c r="BJ58" i="10"/>
  <c r="BK58" i="10"/>
  <c r="BO58" i="10"/>
  <c r="BP58" i="10"/>
  <c r="BU58" i="10"/>
  <c r="BX58" i="10"/>
  <c r="CB58" i="10"/>
  <c r="CC58" i="10"/>
  <c r="CH58" i="10"/>
  <c r="CJ58" i="10"/>
  <c r="CK58" i="10"/>
  <c r="CO58" i="10"/>
  <c r="CP58" i="10"/>
  <c r="CT58" i="10"/>
  <c r="CU58" i="10"/>
  <c r="CV58" i="10"/>
  <c r="CW58" i="10"/>
  <c r="CZ58" i="10"/>
  <c r="DA58" i="10"/>
  <c r="DE58" i="10"/>
  <c r="DF58" i="10"/>
  <c r="DG58" i="10"/>
  <c r="DH58" i="10"/>
  <c r="DK58" i="10"/>
  <c r="DL58" i="10"/>
  <c r="DP58" i="10"/>
  <c r="DQ58" i="10"/>
  <c r="DR58" i="10"/>
  <c r="DS58" i="10"/>
  <c r="M56" i="18"/>
  <c r="A59" i="10"/>
  <c r="B59" i="10"/>
  <c r="J59" i="10"/>
  <c r="K59" i="10"/>
  <c r="O59" i="10"/>
  <c r="P59" i="10"/>
  <c r="U59" i="10"/>
  <c r="I57" i="19"/>
  <c r="W59" i="10"/>
  <c r="X59" i="10"/>
  <c r="AB59" i="10"/>
  <c r="AC59" i="10"/>
  <c r="AH59" i="10"/>
  <c r="L57" i="19"/>
  <c r="AJ59" i="10"/>
  <c r="AK59" i="10"/>
  <c r="AO59" i="10"/>
  <c r="AP59" i="10"/>
  <c r="AU59" i="10"/>
  <c r="O57" i="19"/>
  <c r="AW59" i="10"/>
  <c r="AX59" i="10"/>
  <c r="BB59" i="10"/>
  <c r="BH59" i="10"/>
  <c r="R57" i="19"/>
  <c r="BJ59" i="10"/>
  <c r="BK59" i="10"/>
  <c r="BO59" i="10"/>
  <c r="BP59" i="10"/>
  <c r="BU59" i="10"/>
  <c r="BX59" i="10"/>
  <c r="CB59" i="10"/>
  <c r="CC59" i="10"/>
  <c r="CH59" i="10"/>
  <c r="CJ59" i="10"/>
  <c r="CK59" i="10"/>
  <c r="CO59" i="10"/>
  <c r="CP59" i="10"/>
  <c r="CT59" i="10"/>
  <c r="CU59" i="10"/>
  <c r="CV59" i="10"/>
  <c r="CW59" i="10"/>
  <c r="CZ59" i="10"/>
  <c r="DA59" i="10"/>
  <c r="DE59" i="10"/>
  <c r="DF59" i="10"/>
  <c r="DG59" i="10"/>
  <c r="DH59" i="10"/>
  <c r="DK59" i="10"/>
  <c r="DL59" i="10"/>
  <c r="DP59" i="10"/>
  <c r="DQ59" i="10"/>
  <c r="DR59" i="10"/>
  <c r="DS59" i="10"/>
  <c r="A60" i="10"/>
  <c r="B60" i="10"/>
  <c r="J60" i="10"/>
  <c r="K60" i="10"/>
  <c r="O60" i="10"/>
  <c r="P60" i="10"/>
  <c r="U60" i="10"/>
  <c r="W60" i="10"/>
  <c r="X60" i="10"/>
  <c r="AB60" i="10"/>
  <c r="AC60" i="10"/>
  <c r="AH60" i="10"/>
  <c r="F58" i="18"/>
  <c r="AJ60" i="10"/>
  <c r="AK60" i="10"/>
  <c r="AO60" i="10"/>
  <c r="AP60" i="10"/>
  <c r="AU60" i="10"/>
  <c r="AW60" i="10"/>
  <c r="AX60" i="10"/>
  <c r="BB60" i="10"/>
  <c r="BH60" i="10"/>
  <c r="R58" i="19"/>
  <c r="BJ60" i="10"/>
  <c r="BK60" i="10"/>
  <c r="BO60" i="10"/>
  <c r="BP60" i="10"/>
  <c r="BU60" i="10"/>
  <c r="BX60" i="10"/>
  <c r="CB60" i="10"/>
  <c r="CC60" i="10"/>
  <c r="CH60" i="10"/>
  <c r="J58" i="18"/>
  <c r="CJ60" i="10"/>
  <c r="CK60" i="10"/>
  <c r="CO60" i="10"/>
  <c r="CP60" i="10"/>
  <c r="CT60" i="10"/>
  <c r="CU60" i="10"/>
  <c r="CV60" i="10"/>
  <c r="CW60" i="10"/>
  <c r="CZ60" i="10"/>
  <c r="DA60" i="10"/>
  <c r="DE60" i="10"/>
  <c r="DF60" i="10"/>
  <c r="DG60" i="10"/>
  <c r="DH60" i="10"/>
  <c r="DK60" i="10"/>
  <c r="DL60" i="10"/>
  <c r="DP60" i="10"/>
  <c r="DQ60" i="10"/>
  <c r="DR60" i="10"/>
  <c r="DS60" i="10"/>
  <c r="A61" i="10"/>
  <c r="B61" i="10"/>
  <c r="J61" i="10"/>
  <c r="K61" i="10"/>
  <c r="O61" i="10"/>
  <c r="P61" i="10"/>
  <c r="U61" i="10"/>
  <c r="W61" i="10"/>
  <c r="X61" i="10"/>
  <c r="AB61" i="10"/>
  <c r="AC61" i="10"/>
  <c r="AH61" i="10"/>
  <c r="AJ61" i="10"/>
  <c r="AK61" i="10"/>
  <c r="AO61" i="10"/>
  <c r="AP61" i="10"/>
  <c r="AU61" i="10"/>
  <c r="G59" i="18"/>
  <c r="AW61" i="10"/>
  <c r="AX61" i="10"/>
  <c r="BB61" i="10"/>
  <c r="BH61" i="10"/>
  <c r="R59" i="19"/>
  <c r="BJ61" i="10"/>
  <c r="BK61" i="10"/>
  <c r="BO61" i="10"/>
  <c r="BP61" i="10"/>
  <c r="BU61" i="10"/>
  <c r="U59" i="19"/>
  <c r="BX61" i="10"/>
  <c r="CB61" i="10"/>
  <c r="CC61" i="10"/>
  <c r="CH61" i="10"/>
  <c r="X59" i="19"/>
  <c r="CJ61" i="10"/>
  <c r="CK61" i="10"/>
  <c r="CO61" i="10"/>
  <c r="CP61" i="10"/>
  <c r="CT61" i="10"/>
  <c r="CU61" i="10"/>
  <c r="CV61" i="10"/>
  <c r="CW61" i="10"/>
  <c r="CZ61" i="10"/>
  <c r="DA61" i="10"/>
  <c r="DE61" i="10"/>
  <c r="DF61" i="10"/>
  <c r="DG61" i="10"/>
  <c r="DH61" i="10"/>
  <c r="DK61" i="10"/>
  <c r="DL61" i="10"/>
  <c r="DP61" i="10"/>
  <c r="DQ61" i="10"/>
  <c r="DR61" i="10"/>
  <c r="DS61" i="10"/>
  <c r="A62" i="10"/>
  <c r="B62" i="10"/>
  <c r="J62" i="10"/>
  <c r="K62" i="10"/>
  <c r="O62" i="10"/>
  <c r="P62" i="10"/>
  <c r="U62" i="10"/>
  <c r="I60" i="19"/>
  <c r="W62" i="10"/>
  <c r="X62" i="10"/>
  <c r="AB62" i="10"/>
  <c r="AC62" i="10"/>
  <c r="AH62" i="10"/>
  <c r="L60" i="19"/>
  <c r="AJ62" i="10"/>
  <c r="AK62" i="10"/>
  <c r="AO62" i="10"/>
  <c r="AP62" i="10"/>
  <c r="AU62" i="10"/>
  <c r="O60" i="19"/>
  <c r="AW62" i="10"/>
  <c r="AX62" i="10"/>
  <c r="BB62" i="10"/>
  <c r="BH62" i="10"/>
  <c r="H60" i="18"/>
  <c r="BJ62" i="10"/>
  <c r="BK62" i="10"/>
  <c r="BO62" i="10"/>
  <c r="BP62" i="10"/>
  <c r="BU62" i="10"/>
  <c r="BX62" i="10"/>
  <c r="CB62" i="10"/>
  <c r="CC62" i="10"/>
  <c r="CH62" i="10"/>
  <c r="CJ62" i="10"/>
  <c r="CK62" i="10"/>
  <c r="CO62" i="10"/>
  <c r="CP62" i="10"/>
  <c r="CT62" i="10"/>
  <c r="CU62" i="10"/>
  <c r="CV62" i="10"/>
  <c r="CW62" i="10"/>
  <c r="CZ62" i="10"/>
  <c r="DA62" i="10"/>
  <c r="DE62" i="10"/>
  <c r="DF62" i="10"/>
  <c r="DG62" i="10"/>
  <c r="DH62" i="10"/>
  <c r="DK62" i="10"/>
  <c r="DL62" i="10"/>
  <c r="DP62" i="10"/>
  <c r="DQ62" i="10"/>
  <c r="DR62" i="10"/>
  <c r="DS62" i="10"/>
  <c r="A63" i="10"/>
  <c r="B63" i="10"/>
  <c r="J63" i="10"/>
  <c r="K63" i="10"/>
  <c r="O63" i="10"/>
  <c r="P63" i="10"/>
  <c r="U63" i="10"/>
  <c r="I61" i="19"/>
  <c r="W63" i="10"/>
  <c r="X63" i="10"/>
  <c r="AB63" i="10"/>
  <c r="AC63" i="10"/>
  <c r="AH63" i="10"/>
  <c r="AJ63" i="10"/>
  <c r="AK63" i="10"/>
  <c r="AO63" i="10"/>
  <c r="AP63" i="10"/>
  <c r="AU63" i="10"/>
  <c r="O61" i="19"/>
  <c r="AW63" i="10"/>
  <c r="AX63" i="10"/>
  <c r="BB63" i="10"/>
  <c r="BH63" i="10"/>
  <c r="BJ63" i="10"/>
  <c r="BK63" i="10"/>
  <c r="BO63" i="10"/>
  <c r="BP63" i="10"/>
  <c r="BU63" i="10"/>
  <c r="U61" i="19"/>
  <c r="BX63" i="10"/>
  <c r="CB63" i="10"/>
  <c r="CC63" i="10"/>
  <c r="CH63" i="10"/>
  <c r="CJ63" i="10"/>
  <c r="CK63" i="10"/>
  <c r="CO63" i="10"/>
  <c r="CP63" i="10"/>
  <c r="CT63" i="10"/>
  <c r="CU63" i="10"/>
  <c r="CV63" i="10"/>
  <c r="CW63" i="10"/>
  <c r="CZ63" i="10"/>
  <c r="DA63" i="10"/>
  <c r="DE63" i="10"/>
  <c r="DF63" i="10"/>
  <c r="DG63" i="10"/>
  <c r="DH63" i="10"/>
  <c r="DK63" i="10"/>
  <c r="DL63" i="10"/>
  <c r="DP63" i="10"/>
  <c r="DQ63" i="10"/>
  <c r="DR63" i="10"/>
  <c r="DS63" i="10"/>
  <c r="A64" i="10"/>
  <c r="B64" i="10"/>
  <c r="J64" i="10"/>
  <c r="K64" i="10"/>
  <c r="O64" i="10"/>
  <c r="P64" i="10"/>
  <c r="U64" i="10"/>
  <c r="E62" i="18"/>
  <c r="W64" i="10"/>
  <c r="X64" i="10"/>
  <c r="AB64" i="10"/>
  <c r="AC64" i="10"/>
  <c r="AH64" i="10"/>
  <c r="AJ64" i="10"/>
  <c r="AK64" i="10"/>
  <c r="AO64" i="10"/>
  <c r="AP64" i="10"/>
  <c r="AU64" i="10"/>
  <c r="O62" i="19"/>
  <c r="AW64" i="10"/>
  <c r="AX64" i="10"/>
  <c r="BB64" i="10"/>
  <c r="BH64" i="10"/>
  <c r="BJ64" i="10"/>
  <c r="BK64" i="10"/>
  <c r="BO64" i="10"/>
  <c r="BP64" i="10"/>
  <c r="BU64" i="10"/>
  <c r="BX64" i="10"/>
  <c r="CB64" i="10"/>
  <c r="CC64" i="10"/>
  <c r="CH64" i="10"/>
  <c r="X62" i="19"/>
  <c r="CJ64" i="10"/>
  <c r="CK64" i="10"/>
  <c r="CO64" i="10"/>
  <c r="CP64" i="10"/>
  <c r="CT64" i="10"/>
  <c r="CU64" i="10"/>
  <c r="CV64" i="10"/>
  <c r="CW64" i="10"/>
  <c r="CZ64" i="10"/>
  <c r="DA64" i="10"/>
  <c r="DE64" i="10"/>
  <c r="DF64" i="10"/>
  <c r="DG64" i="10"/>
  <c r="DH64" i="10"/>
  <c r="DK64" i="10"/>
  <c r="DL64" i="10"/>
  <c r="DP64" i="10"/>
  <c r="DQ64" i="10"/>
  <c r="DR64" i="10"/>
  <c r="DS64" i="10"/>
  <c r="A65" i="10"/>
  <c r="B65" i="10"/>
  <c r="J65" i="10"/>
  <c r="K65" i="10"/>
  <c r="O65" i="10"/>
  <c r="P65" i="10"/>
  <c r="U65" i="10"/>
  <c r="W65" i="10"/>
  <c r="X65" i="10"/>
  <c r="AB65" i="10"/>
  <c r="AC65" i="10"/>
  <c r="AH65" i="10"/>
  <c r="L63" i="19"/>
  <c r="AJ65" i="10"/>
  <c r="AK65" i="10"/>
  <c r="AO65" i="10"/>
  <c r="AP65" i="10"/>
  <c r="AU65" i="10"/>
  <c r="AW65" i="10"/>
  <c r="AX65" i="10"/>
  <c r="BB65" i="10"/>
  <c r="BH65" i="10"/>
  <c r="R63" i="19"/>
  <c r="BJ65" i="10"/>
  <c r="BK65" i="10"/>
  <c r="BO65" i="10"/>
  <c r="BP65" i="10"/>
  <c r="BU65" i="10"/>
  <c r="BX65" i="10"/>
  <c r="CB65" i="10"/>
  <c r="CC65" i="10"/>
  <c r="CH65" i="10"/>
  <c r="CJ65" i="10"/>
  <c r="CK65" i="10"/>
  <c r="CO65" i="10"/>
  <c r="CP65" i="10"/>
  <c r="CT65" i="10"/>
  <c r="CU65" i="10"/>
  <c r="CV65" i="10"/>
  <c r="CW65" i="10"/>
  <c r="CZ65" i="10"/>
  <c r="DA65" i="10"/>
  <c r="DE65" i="10"/>
  <c r="DF65" i="10"/>
  <c r="DG65" i="10"/>
  <c r="DH65" i="10"/>
  <c r="DK65" i="10"/>
  <c r="DL65" i="10"/>
  <c r="DP65" i="10"/>
  <c r="DQ65" i="10"/>
  <c r="DR65" i="10"/>
  <c r="DS65" i="10"/>
  <c r="A66" i="10"/>
  <c r="B66" i="10"/>
  <c r="J66" i="10"/>
  <c r="K66" i="10"/>
  <c r="O66" i="10"/>
  <c r="P66" i="10"/>
  <c r="U66" i="10"/>
  <c r="W66" i="10"/>
  <c r="X66" i="10"/>
  <c r="AB66" i="10"/>
  <c r="AC66" i="10"/>
  <c r="AH66" i="10"/>
  <c r="L64" i="19"/>
  <c r="AJ66" i="10"/>
  <c r="AK66" i="10"/>
  <c r="AO66" i="10"/>
  <c r="AP66" i="10"/>
  <c r="AU66" i="10"/>
  <c r="AW66" i="10"/>
  <c r="AX66" i="10"/>
  <c r="BB66" i="10"/>
  <c r="BH66" i="10"/>
  <c r="H64" i="18"/>
  <c r="BJ66" i="10"/>
  <c r="BK66" i="10"/>
  <c r="BO66" i="10"/>
  <c r="BP66" i="10"/>
  <c r="BU66" i="10"/>
  <c r="U64" i="19"/>
  <c r="BX66" i="10"/>
  <c r="CB66" i="10"/>
  <c r="CC66" i="10"/>
  <c r="CH66" i="10"/>
  <c r="CJ66" i="10"/>
  <c r="CK66" i="10"/>
  <c r="CO66" i="10"/>
  <c r="CP66" i="10"/>
  <c r="CT66" i="10"/>
  <c r="CU66" i="10"/>
  <c r="CV66" i="10"/>
  <c r="CW66" i="10"/>
  <c r="CZ66" i="10"/>
  <c r="DA66" i="10"/>
  <c r="DE66" i="10"/>
  <c r="DF66" i="10"/>
  <c r="DG66" i="10"/>
  <c r="DH66" i="10"/>
  <c r="DK66" i="10"/>
  <c r="DL66" i="10"/>
  <c r="DP66" i="10"/>
  <c r="DQ66" i="10"/>
  <c r="DR66" i="10"/>
  <c r="DS66" i="10"/>
  <c r="A67" i="10"/>
  <c r="B67" i="10"/>
  <c r="J67" i="10"/>
  <c r="K67" i="10"/>
  <c r="O67" i="10"/>
  <c r="P67" i="10"/>
  <c r="U67" i="10"/>
  <c r="W67" i="10"/>
  <c r="X67" i="10"/>
  <c r="AB67" i="10"/>
  <c r="AC67" i="10"/>
  <c r="AH67" i="10"/>
  <c r="AJ67" i="10"/>
  <c r="AK67" i="10"/>
  <c r="AO67" i="10"/>
  <c r="AP67" i="10"/>
  <c r="AU67" i="10"/>
  <c r="AW67" i="10"/>
  <c r="AX67" i="10"/>
  <c r="BB67" i="10"/>
  <c r="BH67" i="10"/>
  <c r="H65" i="18"/>
  <c r="BJ67" i="10"/>
  <c r="BK67" i="10"/>
  <c r="BO67" i="10"/>
  <c r="BP67" i="10"/>
  <c r="BU67" i="10"/>
  <c r="BX67" i="10"/>
  <c r="CB67" i="10"/>
  <c r="CC67" i="10"/>
  <c r="CH67" i="10"/>
  <c r="J65" i="18"/>
  <c r="CJ67" i="10"/>
  <c r="CK67" i="10"/>
  <c r="CO67" i="10"/>
  <c r="CP67" i="10"/>
  <c r="CT67" i="10"/>
  <c r="CU67" i="10"/>
  <c r="CV67" i="10"/>
  <c r="CW67" i="10"/>
  <c r="CZ67" i="10"/>
  <c r="DA67" i="10"/>
  <c r="DE67" i="10"/>
  <c r="DF67" i="10"/>
  <c r="DG67" i="10"/>
  <c r="DH67" i="10"/>
  <c r="DK67" i="10"/>
  <c r="DL67" i="10"/>
  <c r="DP67" i="10"/>
  <c r="DQ67" i="10"/>
  <c r="DR67" i="10"/>
  <c r="DS67" i="10"/>
  <c r="A68" i="10"/>
  <c r="B68" i="10"/>
  <c r="J68" i="10"/>
  <c r="K68" i="10"/>
  <c r="O68" i="10"/>
  <c r="P68" i="10"/>
  <c r="U68" i="10"/>
  <c r="I66" i="19"/>
  <c r="W68" i="10"/>
  <c r="X68" i="10"/>
  <c r="AB68" i="10"/>
  <c r="AC68" i="10"/>
  <c r="AH68" i="10"/>
  <c r="AJ68" i="10"/>
  <c r="AK68" i="10"/>
  <c r="AO68" i="10"/>
  <c r="AP68" i="10"/>
  <c r="AU68" i="10"/>
  <c r="AW68" i="10"/>
  <c r="AX68" i="10"/>
  <c r="BB68" i="10"/>
  <c r="BH68" i="10"/>
  <c r="R66" i="19"/>
  <c r="BJ68" i="10"/>
  <c r="BK68" i="10"/>
  <c r="BO68" i="10"/>
  <c r="BP68" i="10"/>
  <c r="BU68" i="10"/>
  <c r="BX68" i="10"/>
  <c r="CB68" i="10"/>
  <c r="CC68" i="10"/>
  <c r="CH68" i="10"/>
  <c r="CJ68" i="10"/>
  <c r="CK68" i="10"/>
  <c r="CO68" i="10"/>
  <c r="CP68" i="10"/>
  <c r="CT68" i="10"/>
  <c r="CU68" i="10"/>
  <c r="CV68" i="10"/>
  <c r="CW68" i="10"/>
  <c r="CZ68" i="10"/>
  <c r="DA68" i="10"/>
  <c r="DE68" i="10"/>
  <c r="DF68" i="10"/>
  <c r="DG68" i="10"/>
  <c r="DH68" i="10"/>
  <c r="DK68" i="10"/>
  <c r="DL68" i="10"/>
  <c r="DP68" i="10"/>
  <c r="DQ68" i="10"/>
  <c r="DR68" i="10"/>
  <c r="DS68" i="10"/>
  <c r="A69" i="10"/>
  <c r="B69" i="10"/>
  <c r="J69" i="10"/>
  <c r="K69" i="10"/>
  <c r="O69" i="10"/>
  <c r="P69" i="10"/>
  <c r="U69" i="10"/>
  <c r="W69" i="10"/>
  <c r="X69" i="10"/>
  <c r="AB69" i="10"/>
  <c r="AC69" i="10"/>
  <c r="AH69" i="10"/>
  <c r="AJ69" i="10"/>
  <c r="AK69" i="10"/>
  <c r="AO69" i="10"/>
  <c r="AP69" i="10"/>
  <c r="AU69" i="10"/>
  <c r="AW69" i="10"/>
  <c r="AX69" i="10"/>
  <c r="BB69" i="10"/>
  <c r="BH69" i="10"/>
  <c r="H67" i="18"/>
  <c r="BJ69" i="10"/>
  <c r="BK69" i="10"/>
  <c r="BO69" i="10"/>
  <c r="BP69" i="10"/>
  <c r="BU69" i="10"/>
  <c r="BX69" i="10"/>
  <c r="CB69" i="10"/>
  <c r="CC69" i="10"/>
  <c r="CH69" i="10"/>
  <c r="X67" i="19"/>
  <c r="CJ69" i="10"/>
  <c r="CK69" i="10"/>
  <c r="CO69" i="10"/>
  <c r="CP69" i="10"/>
  <c r="CT69" i="10"/>
  <c r="CU69" i="10"/>
  <c r="CV69" i="10"/>
  <c r="CW69" i="10"/>
  <c r="CZ69" i="10"/>
  <c r="DA69" i="10"/>
  <c r="DE69" i="10"/>
  <c r="DF69" i="10"/>
  <c r="DG69" i="10"/>
  <c r="DH69" i="10"/>
  <c r="DK69" i="10"/>
  <c r="DL69" i="10"/>
  <c r="DP69" i="10"/>
  <c r="DQ69" i="10"/>
  <c r="DR69" i="10"/>
  <c r="DS69" i="10"/>
  <c r="A70" i="10"/>
  <c r="B70" i="10"/>
  <c r="J70" i="10"/>
  <c r="K70" i="10"/>
  <c r="O70" i="10"/>
  <c r="P70" i="10"/>
  <c r="U70" i="10"/>
  <c r="I68" i="19"/>
  <c r="W70" i="10"/>
  <c r="X70" i="10"/>
  <c r="AB70" i="10"/>
  <c r="AC70" i="10"/>
  <c r="AH70" i="10"/>
  <c r="F68" i="18"/>
  <c r="AJ70" i="10"/>
  <c r="AK70" i="10"/>
  <c r="AO70" i="10"/>
  <c r="AP70" i="10"/>
  <c r="AU70" i="10"/>
  <c r="AW70" i="10"/>
  <c r="AX70" i="10"/>
  <c r="BB70" i="10"/>
  <c r="BH70" i="10"/>
  <c r="R68" i="19"/>
  <c r="BJ70" i="10"/>
  <c r="BK70" i="10"/>
  <c r="BO70" i="10"/>
  <c r="BP70" i="10"/>
  <c r="BU70" i="10"/>
  <c r="U68" i="19"/>
  <c r="BX70" i="10"/>
  <c r="CB70" i="10"/>
  <c r="CC70" i="10"/>
  <c r="CH70" i="10"/>
  <c r="X68" i="19"/>
  <c r="CJ70" i="10"/>
  <c r="CK70" i="10"/>
  <c r="CO70" i="10"/>
  <c r="CP70" i="10"/>
  <c r="CT70" i="10"/>
  <c r="CU70" i="10"/>
  <c r="CV70" i="10"/>
  <c r="CW70" i="10"/>
  <c r="CZ70" i="10"/>
  <c r="DA70" i="10"/>
  <c r="DE70" i="10"/>
  <c r="DF70" i="10"/>
  <c r="DG70" i="10"/>
  <c r="DH70" i="10"/>
  <c r="DK70" i="10"/>
  <c r="DL70" i="10"/>
  <c r="DP70" i="10"/>
  <c r="DQ70" i="10"/>
  <c r="DR70" i="10"/>
  <c r="DS70" i="10"/>
  <c r="M68" i="18"/>
  <c r="A71" i="10"/>
  <c r="B71" i="10"/>
  <c r="J71" i="10"/>
  <c r="K71" i="10"/>
  <c r="O71" i="10"/>
  <c r="P71" i="10"/>
  <c r="U71" i="10"/>
  <c r="I69" i="19"/>
  <c r="W71" i="10"/>
  <c r="X71" i="10"/>
  <c r="AB71" i="10"/>
  <c r="AC71" i="10"/>
  <c r="AH71" i="10"/>
  <c r="F69" i="18"/>
  <c r="AJ71" i="10"/>
  <c r="AK71" i="10"/>
  <c r="AO71" i="10"/>
  <c r="AP71" i="10"/>
  <c r="AU71" i="10"/>
  <c r="O69" i="19"/>
  <c r="AW71" i="10"/>
  <c r="AX71" i="10"/>
  <c r="BB71" i="10"/>
  <c r="BH71" i="10"/>
  <c r="BJ71" i="10"/>
  <c r="BK71" i="10"/>
  <c r="BO71" i="10"/>
  <c r="BP71" i="10"/>
  <c r="BU71" i="10"/>
  <c r="U69" i="19"/>
  <c r="BX71" i="10"/>
  <c r="CB71" i="10"/>
  <c r="CC71" i="10"/>
  <c r="CH71" i="10"/>
  <c r="X69" i="19"/>
  <c r="CJ71" i="10"/>
  <c r="CK71" i="10"/>
  <c r="CO71" i="10"/>
  <c r="CP71" i="10"/>
  <c r="CT71" i="10"/>
  <c r="CU71" i="10"/>
  <c r="CV71" i="10"/>
  <c r="CW71" i="10"/>
  <c r="CZ71" i="10"/>
  <c r="DA71" i="10"/>
  <c r="DE71" i="10"/>
  <c r="DF71" i="10"/>
  <c r="DG71" i="10"/>
  <c r="DH71" i="10"/>
  <c r="DK71" i="10"/>
  <c r="DL71" i="10"/>
  <c r="DP71" i="10"/>
  <c r="DQ71" i="10"/>
  <c r="DR71" i="10"/>
  <c r="DS71" i="10"/>
  <c r="M69" i="18"/>
  <c r="A72" i="10"/>
  <c r="B72" i="10"/>
  <c r="J72" i="10"/>
  <c r="K72" i="10"/>
  <c r="O72" i="10"/>
  <c r="P72" i="10"/>
  <c r="U72" i="10"/>
  <c r="E70" i="18"/>
  <c r="W72" i="10"/>
  <c r="X72" i="10"/>
  <c r="AB72" i="10"/>
  <c r="AC72" i="10"/>
  <c r="AH72" i="10"/>
  <c r="AJ72" i="10"/>
  <c r="AK72" i="10"/>
  <c r="AO72" i="10"/>
  <c r="AP72" i="10"/>
  <c r="AU72" i="10"/>
  <c r="O70" i="19"/>
  <c r="AW72" i="10"/>
  <c r="AX72" i="10"/>
  <c r="BB72" i="10"/>
  <c r="BH72" i="10"/>
  <c r="H70" i="18"/>
  <c r="BJ72" i="10"/>
  <c r="BK72" i="10"/>
  <c r="BO72" i="10"/>
  <c r="BP72" i="10"/>
  <c r="BU72" i="10"/>
  <c r="BX72" i="10"/>
  <c r="CB72" i="10"/>
  <c r="CC72" i="10"/>
  <c r="CH72" i="10"/>
  <c r="CJ72" i="10"/>
  <c r="CK72" i="10"/>
  <c r="CO72" i="10"/>
  <c r="CP72" i="10"/>
  <c r="CT72" i="10"/>
  <c r="CU72" i="10"/>
  <c r="CV72" i="10"/>
  <c r="CW72" i="10"/>
  <c r="CZ72" i="10"/>
  <c r="DA72" i="10"/>
  <c r="DE72" i="10"/>
  <c r="DF72" i="10"/>
  <c r="DG72" i="10"/>
  <c r="DH72" i="10"/>
  <c r="DK72" i="10"/>
  <c r="DL72" i="10"/>
  <c r="DP72" i="10"/>
  <c r="DQ72" i="10"/>
  <c r="DR72" i="10"/>
  <c r="DS72" i="10"/>
  <c r="A73" i="10"/>
  <c r="B73" i="10"/>
  <c r="J73" i="10"/>
  <c r="K73" i="10"/>
  <c r="O73" i="10"/>
  <c r="P73" i="10"/>
  <c r="U73" i="10"/>
  <c r="W73" i="10"/>
  <c r="X73" i="10"/>
  <c r="AB73" i="10"/>
  <c r="AC73" i="10"/>
  <c r="AH73" i="10"/>
  <c r="AJ73" i="10"/>
  <c r="AK73" i="10"/>
  <c r="AO73" i="10"/>
  <c r="AP73" i="10"/>
  <c r="AU73" i="10"/>
  <c r="AW73" i="10"/>
  <c r="AX73" i="10"/>
  <c r="BB73" i="10"/>
  <c r="BH73" i="10"/>
  <c r="H71" i="18"/>
  <c r="BJ73" i="10"/>
  <c r="BK73" i="10"/>
  <c r="BO73" i="10"/>
  <c r="BP73" i="10"/>
  <c r="BU73" i="10"/>
  <c r="BX73" i="10"/>
  <c r="CB73" i="10"/>
  <c r="CC73" i="10"/>
  <c r="CH73" i="10"/>
  <c r="X71" i="19"/>
  <c r="CJ73" i="10"/>
  <c r="CK73" i="10"/>
  <c r="CO73" i="10"/>
  <c r="CP73" i="10"/>
  <c r="CT73" i="10"/>
  <c r="CU73" i="10"/>
  <c r="CV73" i="10"/>
  <c r="CW73" i="10"/>
  <c r="CZ73" i="10"/>
  <c r="DA73" i="10"/>
  <c r="DE73" i="10"/>
  <c r="DF73" i="10"/>
  <c r="DG73" i="10"/>
  <c r="DH73" i="10"/>
  <c r="DK73" i="10"/>
  <c r="DL73" i="10"/>
  <c r="DP73" i="10"/>
  <c r="DQ73" i="10"/>
  <c r="DR73" i="10"/>
  <c r="DS73" i="10"/>
  <c r="A74" i="10"/>
  <c r="B74" i="10"/>
  <c r="J74" i="10"/>
  <c r="K74" i="10"/>
  <c r="O74" i="10"/>
  <c r="P74" i="10"/>
  <c r="U74" i="10"/>
  <c r="W74" i="10"/>
  <c r="X74" i="10"/>
  <c r="AB74" i="10"/>
  <c r="AC74" i="10"/>
  <c r="AH74" i="10"/>
  <c r="F72" i="18"/>
  <c r="AJ74" i="10"/>
  <c r="AK74" i="10"/>
  <c r="AO74" i="10"/>
  <c r="AP74" i="10"/>
  <c r="AU74" i="10"/>
  <c r="O72" i="19"/>
  <c r="AW74" i="10"/>
  <c r="AX74" i="10"/>
  <c r="BB74" i="10"/>
  <c r="BH74" i="10"/>
  <c r="R72" i="19"/>
  <c r="BJ74" i="10"/>
  <c r="BK74" i="10"/>
  <c r="BO74" i="10"/>
  <c r="BP74" i="10"/>
  <c r="BU74" i="10"/>
  <c r="U72" i="19"/>
  <c r="BX74" i="10"/>
  <c r="CB74" i="10"/>
  <c r="CC74" i="10"/>
  <c r="CH74" i="10"/>
  <c r="X72" i="19"/>
  <c r="CJ74" i="10"/>
  <c r="CK74" i="10"/>
  <c r="CO74" i="10"/>
  <c r="CP74" i="10"/>
  <c r="CT74" i="10"/>
  <c r="CU74" i="10"/>
  <c r="CV74" i="10"/>
  <c r="CW74" i="10"/>
  <c r="CZ74" i="10"/>
  <c r="DA74" i="10"/>
  <c r="DE74" i="10"/>
  <c r="DF74" i="10"/>
  <c r="DG74" i="10"/>
  <c r="DH74" i="10"/>
  <c r="DK74" i="10"/>
  <c r="DL74" i="10"/>
  <c r="DP74" i="10"/>
  <c r="DQ74" i="10"/>
  <c r="DR74" i="10"/>
  <c r="DS74" i="10"/>
  <c r="A75" i="10"/>
  <c r="B75" i="10"/>
  <c r="J75" i="10"/>
  <c r="K75" i="10"/>
  <c r="O75" i="10"/>
  <c r="P75" i="10"/>
  <c r="U75" i="10"/>
  <c r="W75" i="10"/>
  <c r="X75" i="10"/>
  <c r="AB75" i="10"/>
  <c r="AC75" i="10"/>
  <c r="AH75" i="10"/>
  <c r="AJ75" i="10"/>
  <c r="AK75" i="10"/>
  <c r="AO75" i="10"/>
  <c r="AP75" i="10"/>
  <c r="AU75" i="10"/>
  <c r="O73" i="19"/>
  <c r="AW75" i="10"/>
  <c r="AX75" i="10"/>
  <c r="BB75" i="10"/>
  <c r="BH75" i="10"/>
  <c r="BJ75" i="10"/>
  <c r="BK75" i="10"/>
  <c r="BO75" i="10"/>
  <c r="BP75" i="10"/>
  <c r="BU75" i="10"/>
  <c r="U73" i="19"/>
  <c r="BX75" i="10"/>
  <c r="CB75" i="10"/>
  <c r="CC75" i="10"/>
  <c r="CH75" i="10"/>
  <c r="CJ75" i="10"/>
  <c r="CK75" i="10"/>
  <c r="CO75" i="10"/>
  <c r="CP75" i="10"/>
  <c r="CT75" i="10"/>
  <c r="CU75" i="10"/>
  <c r="CV75" i="10"/>
  <c r="CW75" i="10"/>
  <c r="CZ75" i="10"/>
  <c r="DA75" i="10"/>
  <c r="DE75" i="10"/>
  <c r="DF75" i="10"/>
  <c r="DG75" i="10"/>
  <c r="DH75" i="10"/>
  <c r="DK75" i="10"/>
  <c r="DL75" i="10"/>
  <c r="DP75" i="10"/>
  <c r="DQ75" i="10"/>
  <c r="DR75" i="10"/>
  <c r="DS75" i="10"/>
  <c r="A76" i="10"/>
  <c r="B76" i="10"/>
  <c r="J76" i="10"/>
  <c r="K76" i="10"/>
  <c r="O76" i="10"/>
  <c r="P76" i="10"/>
  <c r="U76" i="10"/>
  <c r="I74" i="19"/>
  <c r="W76" i="10"/>
  <c r="X76" i="10"/>
  <c r="AB76" i="10"/>
  <c r="AC76" i="10"/>
  <c r="AH76" i="10"/>
  <c r="F74" i="18"/>
  <c r="AJ76" i="10"/>
  <c r="AK76" i="10"/>
  <c r="AO76" i="10"/>
  <c r="AP76" i="10"/>
  <c r="AU76" i="10"/>
  <c r="AW76" i="10"/>
  <c r="AX76" i="10"/>
  <c r="BB76" i="10"/>
  <c r="BH76" i="10"/>
  <c r="R74" i="19"/>
  <c r="BJ76" i="10"/>
  <c r="BK76" i="10"/>
  <c r="BO76" i="10"/>
  <c r="BP76" i="10"/>
  <c r="BU76" i="10"/>
  <c r="BX76" i="10"/>
  <c r="CB76" i="10"/>
  <c r="CC76" i="10"/>
  <c r="CH76" i="10"/>
  <c r="J74" i="18"/>
  <c r="CJ76" i="10"/>
  <c r="CK76" i="10"/>
  <c r="CO76" i="10"/>
  <c r="CP76" i="10"/>
  <c r="CT76" i="10"/>
  <c r="CU76" i="10"/>
  <c r="CV76" i="10"/>
  <c r="CW76" i="10"/>
  <c r="CZ76" i="10"/>
  <c r="DA76" i="10"/>
  <c r="DE76" i="10"/>
  <c r="DF76" i="10"/>
  <c r="DG76" i="10"/>
  <c r="DH76" i="10"/>
  <c r="DK76" i="10"/>
  <c r="DL76" i="10"/>
  <c r="DP76" i="10"/>
  <c r="DQ76" i="10"/>
  <c r="DR76" i="10"/>
  <c r="DS76" i="10"/>
  <c r="A77" i="10"/>
  <c r="B77" i="10"/>
  <c r="J77" i="10"/>
  <c r="K77" i="10"/>
  <c r="O77" i="10"/>
  <c r="P77" i="10"/>
  <c r="U77" i="10"/>
  <c r="W77" i="10"/>
  <c r="X77" i="10"/>
  <c r="AB77" i="10"/>
  <c r="AC77" i="10"/>
  <c r="AH77" i="10"/>
  <c r="AJ77" i="10"/>
  <c r="AK77" i="10"/>
  <c r="AO77" i="10"/>
  <c r="AP77" i="10"/>
  <c r="AU77" i="10"/>
  <c r="AW77" i="10"/>
  <c r="AX77" i="10"/>
  <c r="BB77" i="10"/>
  <c r="BH77" i="10"/>
  <c r="R75" i="19"/>
  <c r="BJ77" i="10"/>
  <c r="BK77" i="10"/>
  <c r="BO77" i="10"/>
  <c r="BP77" i="10"/>
  <c r="BU77" i="10"/>
  <c r="U75" i="19"/>
  <c r="BX77" i="10"/>
  <c r="CB77" i="10"/>
  <c r="CC77" i="10"/>
  <c r="CH77" i="10"/>
  <c r="J75" i="18"/>
  <c r="CJ77" i="10"/>
  <c r="CK77" i="10"/>
  <c r="CO77" i="10"/>
  <c r="CP77" i="10"/>
  <c r="CT77" i="10"/>
  <c r="CU77" i="10"/>
  <c r="CV77" i="10"/>
  <c r="CW77" i="10"/>
  <c r="CZ77" i="10"/>
  <c r="DA77" i="10"/>
  <c r="DE77" i="10"/>
  <c r="DF77" i="10"/>
  <c r="DG77" i="10"/>
  <c r="DH77" i="10"/>
  <c r="DK77" i="10"/>
  <c r="DL77" i="10"/>
  <c r="DP77" i="10"/>
  <c r="DQ77" i="10"/>
  <c r="DR77" i="10"/>
  <c r="DS77" i="10"/>
  <c r="A78" i="10"/>
  <c r="B78" i="10"/>
  <c r="J78" i="10"/>
  <c r="K78" i="10"/>
  <c r="O78" i="10"/>
  <c r="P78" i="10"/>
  <c r="U78" i="10"/>
  <c r="E76" i="18"/>
  <c r="W78" i="10"/>
  <c r="X78" i="10"/>
  <c r="AB78" i="10"/>
  <c r="AC78" i="10"/>
  <c r="AH78" i="10"/>
  <c r="L76" i="19"/>
  <c r="AJ78" i="10"/>
  <c r="AK78" i="10"/>
  <c r="AO78" i="10"/>
  <c r="AP78" i="10"/>
  <c r="AU78" i="10"/>
  <c r="AW78" i="10"/>
  <c r="AX78" i="10"/>
  <c r="BB78" i="10"/>
  <c r="BH78" i="10"/>
  <c r="H76" i="18"/>
  <c r="BJ78" i="10"/>
  <c r="BK78" i="10"/>
  <c r="BO78" i="10"/>
  <c r="BP78" i="10"/>
  <c r="BU78" i="10"/>
  <c r="U76" i="19"/>
  <c r="BX78" i="10"/>
  <c r="CB78" i="10"/>
  <c r="CC78" i="10"/>
  <c r="CH78" i="10"/>
  <c r="X76" i="19"/>
  <c r="CJ78" i="10"/>
  <c r="CK78" i="10"/>
  <c r="CO78" i="10"/>
  <c r="CP78" i="10"/>
  <c r="CT78" i="10"/>
  <c r="CU78" i="10"/>
  <c r="CV78" i="10"/>
  <c r="CW78" i="10"/>
  <c r="CZ78" i="10"/>
  <c r="DA78" i="10"/>
  <c r="DE78" i="10"/>
  <c r="DF78" i="10"/>
  <c r="DG78" i="10"/>
  <c r="DH78" i="10"/>
  <c r="DK78" i="10"/>
  <c r="DL78" i="10"/>
  <c r="DP78" i="10"/>
  <c r="DQ78" i="10"/>
  <c r="DR78" i="10"/>
  <c r="DS78" i="10"/>
  <c r="A79" i="10"/>
  <c r="B79" i="10"/>
  <c r="D77" i="18"/>
  <c r="J79" i="10"/>
  <c r="K79" i="10"/>
  <c r="O79" i="10"/>
  <c r="P79" i="10"/>
  <c r="U79" i="10"/>
  <c r="W79" i="10"/>
  <c r="X79" i="10"/>
  <c r="AB79" i="10"/>
  <c r="AC79" i="10"/>
  <c r="AH79" i="10"/>
  <c r="L77" i="19"/>
  <c r="AJ79" i="10"/>
  <c r="AK79" i="10"/>
  <c r="AO79" i="10"/>
  <c r="AP79" i="10"/>
  <c r="AU79" i="10"/>
  <c r="O77" i="19"/>
  <c r="AW79" i="10"/>
  <c r="AX79" i="10"/>
  <c r="BB79" i="10"/>
  <c r="BH79" i="10"/>
  <c r="BJ79" i="10"/>
  <c r="BK79" i="10"/>
  <c r="BO79" i="10"/>
  <c r="BP79" i="10"/>
  <c r="BU79" i="10"/>
  <c r="BX79" i="10"/>
  <c r="CB79" i="10"/>
  <c r="CC79" i="10"/>
  <c r="CH79" i="10"/>
  <c r="CJ79" i="10"/>
  <c r="CK79" i="10"/>
  <c r="CO79" i="10"/>
  <c r="CP79" i="10"/>
  <c r="CT79" i="10"/>
  <c r="CU79" i="10"/>
  <c r="CV79" i="10"/>
  <c r="CW79" i="10"/>
  <c r="CZ79" i="10"/>
  <c r="DA79" i="10"/>
  <c r="DE79" i="10"/>
  <c r="DF79" i="10"/>
  <c r="DG79" i="10"/>
  <c r="DH79" i="10"/>
  <c r="DK79" i="10"/>
  <c r="DL79" i="10"/>
  <c r="DP79" i="10"/>
  <c r="DQ79" i="10"/>
  <c r="DR79" i="10"/>
  <c r="DS79" i="10"/>
  <c r="A80" i="10"/>
  <c r="B80" i="10"/>
  <c r="J80" i="10"/>
  <c r="K80" i="10"/>
  <c r="O80" i="10"/>
  <c r="P80" i="10"/>
  <c r="U80" i="10"/>
  <c r="I78" i="19"/>
  <c r="W80" i="10"/>
  <c r="X80" i="10"/>
  <c r="AB80" i="10"/>
  <c r="AC80" i="10"/>
  <c r="AH80" i="10"/>
  <c r="AJ80" i="10"/>
  <c r="AK80" i="10"/>
  <c r="AO80" i="10"/>
  <c r="AP80" i="10"/>
  <c r="AU80" i="10"/>
  <c r="AW80" i="10"/>
  <c r="AX80" i="10"/>
  <c r="BB80" i="10"/>
  <c r="BH80" i="10"/>
  <c r="BJ80" i="10"/>
  <c r="BK80" i="10"/>
  <c r="BO80" i="10"/>
  <c r="BP80" i="10"/>
  <c r="BU80" i="10"/>
  <c r="BX80" i="10"/>
  <c r="CB80" i="10"/>
  <c r="CC80" i="10"/>
  <c r="CH80" i="10"/>
  <c r="CJ80" i="10"/>
  <c r="CK80" i="10"/>
  <c r="CO80" i="10"/>
  <c r="CP80" i="10"/>
  <c r="CT80" i="10"/>
  <c r="CU80" i="10"/>
  <c r="CV80" i="10"/>
  <c r="CW80" i="10"/>
  <c r="CZ80" i="10"/>
  <c r="DA80" i="10"/>
  <c r="DE80" i="10"/>
  <c r="DF80" i="10"/>
  <c r="DG80" i="10"/>
  <c r="DH80" i="10"/>
  <c r="DK80" i="10"/>
  <c r="DL80" i="10"/>
  <c r="DP80" i="10"/>
  <c r="DQ80" i="10"/>
  <c r="DR80" i="10"/>
  <c r="DS80" i="10"/>
  <c r="A81" i="10"/>
  <c r="B81" i="10"/>
  <c r="J81" i="10"/>
  <c r="K81" i="10"/>
  <c r="O81" i="10"/>
  <c r="P81" i="10"/>
  <c r="U81" i="10"/>
  <c r="W81" i="10"/>
  <c r="X81" i="10"/>
  <c r="AB81" i="10"/>
  <c r="AC81" i="10"/>
  <c r="AH81" i="10"/>
  <c r="F79" i="18"/>
  <c r="AJ81" i="10"/>
  <c r="AK81" i="10"/>
  <c r="AO81" i="10"/>
  <c r="AP81" i="10"/>
  <c r="AU81" i="10"/>
  <c r="AW81" i="10"/>
  <c r="AX81" i="10"/>
  <c r="BB81" i="10"/>
  <c r="BH81" i="10"/>
  <c r="R79" i="19"/>
  <c r="BJ81" i="10"/>
  <c r="BK81" i="10"/>
  <c r="BO81" i="10"/>
  <c r="BP81" i="10"/>
  <c r="BU81" i="10"/>
  <c r="BX81" i="10"/>
  <c r="CB81" i="10"/>
  <c r="CC81" i="10"/>
  <c r="CH81" i="10"/>
  <c r="X79" i="19"/>
  <c r="CJ81" i="10"/>
  <c r="CK81" i="10"/>
  <c r="CO81" i="10"/>
  <c r="CP81" i="10"/>
  <c r="CT81" i="10"/>
  <c r="CU81" i="10"/>
  <c r="CV81" i="10"/>
  <c r="CW81" i="10"/>
  <c r="CZ81" i="10"/>
  <c r="DA81" i="10"/>
  <c r="DE81" i="10"/>
  <c r="DF81" i="10"/>
  <c r="DG81" i="10"/>
  <c r="DH81" i="10"/>
  <c r="DK81" i="10"/>
  <c r="DL81" i="10"/>
  <c r="DP81" i="10"/>
  <c r="DQ81" i="10"/>
  <c r="DR81" i="10"/>
  <c r="DS81" i="10"/>
  <c r="A82" i="10"/>
  <c r="B82" i="10"/>
  <c r="J82" i="10"/>
  <c r="K82" i="10"/>
  <c r="O82" i="10"/>
  <c r="P82" i="10"/>
  <c r="U82" i="10"/>
  <c r="W82" i="10"/>
  <c r="X82" i="10"/>
  <c r="AB82" i="10"/>
  <c r="AC82" i="10"/>
  <c r="AH82" i="10"/>
  <c r="AJ82" i="10"/>
  <c r="AK82" i="10"/>
  <c r="AO82" i="10"/>
  <c r="AP82" i="10"/>
  <c r="AU82" i="10"/>
  <c r="G80" i="18"/>
  <c r="AW82" i="10"/>
  <c r="AX82" i="10"/>
  <c r="BB82" i="10"/>
  <c r="BH82" i="10"/>
  <c r="H80" i="18"/>
  <c r="BJ82" i="10"/>
  <c r="BK82" i="10"/>
  <c r="BO82" i="10"/>
  <c r="BP82" i="10"/>
  <c r="BU82" i="10"/>
  <c r="BX82" i="10"/>
  <c r="CB82" i="10"/>
  <c r="CC82" i="10"/>
  <c r="CH82" i="10"/>
  <c r="CJ82" i="10"/>
  <c r="CK82" i="10"/>
  <c r="CO82" i="10"/>
  <c r="CP82" i="10"/>
  <c r="CT82" i="10"/>
  <c r="CU82" i="10"/>
  <c r="CV82" i="10"/>
  <c r="CW82" i="10"/>
  <c r="CZ82" i="10"/>
  <c r="DA82" i="10"/>
  <c r="DE82" i="10"/>
  <c r="DF82" i="10"/>
  <c r="DG82" i="10"/>
  <c r="DH82" i="10"/>
  <c r="DK82" i="10"/>
  <c r="DL82" i="10"/>
  <c r="DP82" i="10"/>
  <c r="DQ82" i="10"/>
  <c r="DR82" i="10"/>
  <c r="DS82" i="10"/>
  <c r="A83" i="10"/>
  <c r="B83" i="10"/>
  <c r="J83" i="10"/>
  <c r="K83" i="10"/>
  <c r="O83" i="10"/>
  <c r="P83" i="10"/>
  <c r="U83" i="10"/>
  <c r="E81" i="18"/>
  <c r="W83" i="10"/>
  <c r="X83" i="10"/>
  <c r="AB83" i="10"/>
  <c r="AC83" i="10"/>
  <c r="AH83" i="10"/>
  <c r="AJ83" i="10"/>
  <c r="AK83" i="10"/>
  <c r="AO83" i="10"/>
  <c r="AP83" i="10"/>
  <c r="AU83" i="10"/>
  <c r="AW83" i="10"/>
  <c r="AX83" i="10"/>
  <c r="BB83" i="10"/>
  <c r="BH83" i="10"/>
  <c r="BJ83" i="10"/>
  <c r="BK83" i="10"/>
  <c r="BO83" i="10"/>
  <c r="BP83" i="10"/>
  <c r="BU83" i="10"/>
  <c r="BX83" i="10"/>
  <c r="CB83" i="10"/>
  <c r="CC83" i="10"/>
  <c r="CH83" i="10"/>
  <c r="CJ83" i="10"/>
  <c r="CK83" i="10"/>
  <c r="CO83" i="10"/>
  <c r="CP83" i="10"/>
  <c r="CT83" i="10"/>
  <c r="CU83" i="10"/>
  <c r="CV83" i="10"/>
  <c r="CW83" i="10"/>
  <c r="CZ83" i="10"/>
  <c r="DA83" i="10"/>
  <c r="DE83" i="10"/>
  <c r="DF83" i="10"/>
  <c r="DG83" i="10"/>
  <c r="DH83" i="10"/>
  <c r="DK83" i="10"/>
  <c r="DL83" i="10"/>
  <c r="DP83" i="10"/>
  <c r="DQ83" i="10"/>
  <c r="DR83" i="10"/>
  <c r="DS83" i="10"/>
  <c r="A84" i="10"/>
  <c r="B84" i="10"/>
  <c r="J84" i="10"/>
  <c r="K84" i="10"/>
  <c r="O84" i="10"/>
  <c r="P84" i="10"/>
  <c r="U84" i="10"/>
  <c r="I82" i="19"/>
  <c r="W84" i="10"/>
  <c r="X84" i="10"/>
  <c r="AB84" i="10"/>
  <c r="AC84" i="10"/>
  <c r="AH84" i="10"/>
  <c r="L82" i="19"/>
  <c r="AJ84" i="10"/>
  <c r="AK84" i="10"/>
  <c r="AO84" i="10"/>
  <c r="AP84" i="10"/>
  <c r="AU84" i="10"/>
  <c r="AW84" i="10"/>
  <c r="AX84" i="10"/>
  <c r="BB84" i="10"/>
  <c r="BH84" i="10"/>
  <c r="H82" i="18"/>
  <c r="BJ84" i="10"/>
  <c r="BK84" i="10"/>
  <c r="BO84" i="10"/>
  <c r="BP84" i="10"/>
  <c r="BU84" i="10"/>
  <c r="U82" i="19"/>
  <c r="BX84" i="10"/>
  <c r="CB84" i="10"/>
  <c r="CC84" i="10"/>
  <c r="CH84" i="10"/>
  <c r="X82" i="19"/>
  <c r="CJ84" i="10"/>
  <c r="CK84" i="10"/>
  <c r="CO84" i="10"/>
  <c r="CP84" i="10"/>
  <c r="CT84" i="10"/>
  <c r="CU84" i="10"/>
  <c r="CV84" i="10"/>
  <c r="CW84" i="10"/>
  <c r="CZ84" i="10"/>
  <c r="DA84" i="10"/>
  <c r="DE84" i="10"/>
  <c r="DF84" i="10"/>
  <c r="DG84" i="10"/>
  <c r="DH84" i="10"/>
  <c r="DK84" i="10"/>
  <c r="DL84" i="10"/>
  <c r="DP84" i="10"/>
  <c r="DQ84" i="10"/>
  <c r="DR84" i="10"/>
  <c r="DS84" i="10"/>
  <c r="A85" i="10"/>
  <c r="B85" i="10"/>
  <c r="J85" i="10"/>
  <c r="K85" i="10"/>
  <c r="O85" i="10"/>
  <c r="P85" i="10"/>
  <c r="U85" i="10"/>
  <c r="I83" i="19"/>
  <c r="W85" i="10"/>
  <c r="X85" i="10"/>
  <c r="AB85" i="10"/>
  <c r="AC85" i="10"/>
  <c r="AH85" i="10"/>
  <c r="L83" i="19"/>
  <c r="AJ85" i="10"/>
  <c r="AK85" i="10"/>
  <c r="AO85" i="10"/>
  <c r="AP85" i="10"/>
  <c r="AU85" i="10"/>
  <c r="AW85" i="10"/>
  <c r="AX85" i="10"/>
  <c r="BB85" i="10"/>
  <c r="BH85" i="10"/>
  <c r="R83" i="19"/>
  <c r="BJ85" i="10"/>
  <c r="BK85" i="10"/>
  <c r="BO85" i="10"/>
  <c r="BP85" i="10"/>
  <c r="BU85" i="10"/>
  <c r="BX85" i="10"/>
  <c r="CB85" i="10"/>
  <c r="CC85" i="10"/>
  <c r="CH85" i="10"/>
  <c r="X83" i="19"/>
  <c r="CJ85" i="10"/>
  <c r="CK85" i="10"/>
  <c r="CO85" i="10"/>
  <c r="CP85" i="10"/>
  <c r="CT85" i="10"/>
  <c r="CU85" i="10"/>
  <c r="CV85" i="10"/>
  <c r="CW85" i="10"/>
  <c r="CZ85" i="10"/>
  <c r="DA85" i="10"/>
  <c r="DE85" i="10"/>
  <c r="DF85" i="10"/>
  <c r="DG85" i="10"/>
  <c r="DH85" i="10"/>
  <c r="DK85" i="10"/>
  <c r="DL85" i="10"/>
  <c r="DP85" i="10"/>
  <c r="DQ85" i="10"/>
  <c r="DR85" i="10"/>
  <c r="DS85" i="10"/>
  <c r="A86" i="10"/>
  <c r="B86" i="10"/>
  <c r="J86" i="10"/>
  <c r="K86" i="10"/>
  <c r="O86" i="10"/>
  <c r="P86" i="10"/>
  <c r="U86" i="10"/>
  <c r="I84" i="19"/>
  <c r="W86" i="10"/>
  <c r="X86" i="10"/>
  <c r="AB86" i="10"/>
  <c r="AC86" i="10"/>
  <c r="AH86" i="10"/>
  <c r="AJ86" i="10"/>
  <c r="AK86" i="10"/>
  <c r="AO86" i="10"/>
  <c r="AP86" i="10"/>
  <c r="AU86" i="10"/>
  <c r="O84" i="19"/>
  <c r="AW86" i="10"/>
  <c r="AX86" i="10"/>
  <c r="BB86" i="10"/>
  <c r="BH86" i="10"/>
  <c r="R84" i="19"/>
  <c r="BJ86" i="10"/>
  <c r="BK86" i="10"/>
  <c r="BO86" i="10"/>
  <c r="BP86" i="10"/>
  <c r="BU86" i="10"/>
  <c r="BX86" i="10"/>
  <c r="CB86" i="10"/>
  <c r="CC86" i="10"/>
  <c r="CH86" i="10"/>
  <c r="J84" i="18"/>
  <c r="CJ86" i="10"/>
  <c r="CK86" i="10"/>
  <c r="CO86" i="10"/>
  <c r="CP86" i="10"/>
  <c r="CT86" i="10"/>
  <c r="CU86" i="10"/>
  <c r="CV86" i="10"/>
  <c r="CW86" i="10"/>
  <c r="CZ86" i="10"/>
  <c r="DA86" i="10"/>
  <c r="DE86" i="10"/>
  <c r="DF86" i="10"/>
  <c r="DG86" i="10"/>
  <c r="DH86" i="10"/>
  <c r="DK86" i="10"/>
  <c r="DL86" i="10"/>
  <c r="DP86" i="10"/>
  <c r="DQ86" i="10"/>
  <c r="DR86" i="10"/>
  <c r="DS86" i="10"/>
  <c r="A87" i="10"/>
  <c r="B87" i="10"/>
  <c r="J87" i="10"/>
  <c r="K87" i="10"/>
  <c r="O87" i="10"/>
  <c r="P87" i="10"/>
  <c r="U87" i="10"/>
  <c r="I85" i="19"/>
  <c r="W87" i="10"/>
  <c r="X87" i="10"/>
  <c r="AB87" i="10"/>
  <c r="AC87" i="10"/>
  <c r="AH87" i="10"/>
  <c r="F85" i="18"/>
  <c r="AJ87" i="10"/>
  <c r="AK87" i="10"/>
  <c r="AO87" i="10"/>
  <c r="AP87" i="10"/>
  <c r="AU87" i="10"/>
  <c r="G85" i="18"/>
  <c r="AW87" i="10"/>
  <c r="AX87" i="10"/>
  <c r="BB87" i="10"/>
  <c r="BH87" i="10"/>
  <c r="R85" i="19"/>
  <c r="BJ87" i="10"/>
  <c r="BK87" i="10"/>
  <c r="BO87" i="10"/>
  <c r="BP87" i="10"/>
  <c r="BU87" i="10"/>
  <c r="U85" i="19"/>
  <c r="BX87" i="10"/>
  <c r="CB87" i="10"/>
  <c r="CC87" i="10"/>
  <c r="CH87" i="10"/>
  <c r="X85" i="19"/>
  <c r="CJ87" i="10"/>
  <c r="CK87" i="10"/>
  <c r="CO87" i="10"/>
  <c r="CP87" i="10"/>
  <c r="CT87" i="10"/>
  <c r="CU87" i="10"/>
  <c r="CV87" i="10"/>
  <c r="CW87" i="10"/>
  <c r="CZ87" i="10"/>
  <c r="DA87" i="10"/>
  <c r="DE87" i="10"/>
  <c r="DF87" i="10"/>
  <c r="DG87" i="10"/>
  <c r="DH87" i="10"/>
  <c r="DK87" i="10"/>
  <c r="DL87" i="10"/>
  <c r="DP87" i="10"/>
  <c r="DQ87" i="10"/>
  <c r="DR87" i="10"/>
  <c r="DS87" i="10"/>
  <c r="A88" i="10"/>
  <c r="B88" i="10"/>
  <c r="J88" i="10"/>
  <c r="K88" i="10"/>
  <c r="O88" i="10"/>
  <c r="P88" i="10"/>
  <c r="U88" i="10"/>
  <c r="W88" i="10"/>
  <c r="X88" i="10"/>
  <c r="AB88" i="10"/>
  <c r="AC88" i="10"/>
  <c r="AH88" i="10"/>
  <c r="AJ88" i="10"/>
  <c r="AK88" i="10"/>
  <c r="AO88" i="10"/>
  <c r="AP88" i="10"/>
  <c r="AU88" i="10"/>
  <c r="AW88" i="10"/>
  <c r="AX88" i="10"/>
  <c r="BB88" i="10"/>
  <c r="BH88" i="10"/>
  <c r="BJ88" i="10"/>
  <c r="BK88" i="10"/>
  <c r="BO88" i="10"/>
  <c r="BP88" i="10"/>
  <c r="BU88" i="10"/>
  <c r="BX88" i="10"/>
  <c r="CB88" i="10"/>
  <c r="CC88" i="10"/>
  <c r="CH88" i="10"/>
  <c r="X86" i="19"/>
  <c r="CJ88" i="10"/>
  <c r="CK88" i="10"/>
  <c r="CO88" i="10"/>
  <c r="CP88" i="10"/>
  <c r="CT88" i="10"/>
  <c r="CU88" i="10"/>
  <c r="CV88" i="10"/>
  <c r="CW88" i="10"/>
  <c r="CZ88" i="10"/>
  <c r="DA88" i="10"/>
  <c r="DE88" i="10"/>
  <c r="DF88" i="10"/>
  <c r="DG88" i="10"/>
  <c r="DH88" i="10"/>
  <c r="DK88" i="10"/>
  <c r="DL88" i="10"/>
  <c r="DP88" i="10"/>
  <c r="DQ88" i="10"/>
  <c r="DR88" i="10"/>
  <c r="DS88" i="10"/>
  <c r="A89" i="10"/>
  <c r="B89" i="10"/>
  <c r="J89" i="10"/>
  <c r="K89" i="10"/>
  <c r="O89" i="10"/>
  <c r="P89" i="10"/>
  <c r="U89" i="10"/>
  <c r="E87" i="18"/>
  <c r="W89" i="10"/>
  <c r="X89" i="10"/>
  <c r="AB89" i="10"/>
  <c r="AC89" i="10"/>
  <c r="AH89" i="10"/>
  <c r="AJ89" i="10"/>
  <c r="AK89" i="10"/>
  <c r="AO89" i="10"/>
  <c r="AP89" i="10"/>
  <c r="AU89" i="10"/>
  <c r="AW89" i="10"/>
  <c r="AX89" i="10"/>
  <c r="BB89" i="10"/>
  <c r="BH89" i="10"/>
  <c r="R87" i="19"/>
  <c r="BJ89" i="10"/>
  <c r="BK89" i="10"/>
  <c r="BO89" i="10"/>
  <c r="BP89" i="10"/>
  <c r="BU89" i="10"/>
  <c r="BX89" i="10"/>
  <c r="CB89" i="10"/>
  <c r="CC89" i="10"/>
  <c r="CH89" i="10"/>
  <c r="J87" i="18"/>
  <c r="CJ89" i="10"/>
  <c r="CK89" i="10"/>
  <c r="CO89" i="10"/>
  <c r="CP89" i="10"/>
  <c r="CT89" i="10"/>
  <c r="CU89" i="10"/>
  <c r="CV89" i="10"/>
  <c r="CW89" i="10"/>
  <c r="CZ89" i="10"/>
  <c r="DA89" i="10"/>
  <c r="DE89" i="10"/>
  <c r="DF89" i="10"/>
  <c r="DG89" i="10"/>
  <c r="DH89" i="10"/>
  <c r="DK89" i="10"/>
  <c r="DL89" i="10"/>
  <c r="DP89" i="10"/>
  <c r="DQ89" i="10"/>
  <c r="DR89" i="10"/>
  <c r="DS89" i="10"/>
  <c r="A90" i="10"/>
  <c r="B90" i="10"/>
  <c r="J90" i="10"/>
  <c r="K90" i="10"/>
  <c r="O90" i="10"/>
  <c r="P90" i="10"/>
  <c r="U90" i="10"/>
  <c r="W90" i="10"/>
  <c r="X90" i="10"/>
  <c r="AB90" i="10"/>
  <c r="AC90" i="10"/>
  <c r="AH90" i="10"/>
  <c r="AJ90" i="10"/>
  <c r="AK90" i="10"/>
  <c r="AO90" i="10"/>
  <c r="AP90" i="10"/>
  <c r="AU90" i="10"/>
  <c r="O88" i="19"/>
  <c r="AW90" i="10"/>
  <c r="AX90" i="10"/>
  <c r="BB90" i="10"/>
  <c r="BH90" i="10"/>
  <c r="BJ90" i="10"/>
  <c r="BK90" i="10"/>
  <c r="BO90" i="10"/>
  <c r="BP90" i="10"/>
  <c r="BU90" i="10"/>
  <c r="BX90" i="10"/>
  <c r="CB90" i="10"/>
  <c r="CC90" i="10"/>
  <c r="CH90" i="10"/>
  <c r="CJ90" i="10"/>
  <c r="CK90" i="10"/>
  <c r="CO90" i="10"/>
  <c r="CP90" i="10"/>
  <c r="CT90" i="10"/>
  <c r="CU90" i="10"/>
  <c r="CV90" i="10"/>
  <c r="CW90" i="10"/>
  <c r="CZ90" i="10"/>
  <c r="DA90" i="10"/>
  <c r="DE90" i="10"/>
  <c r="DF90" i="10"/>
  <c r="DG90" i="10"/>
  <c r="DH90" i="10"/>
  <c r="DK90" i="10"/>
  <c r="DL90" i="10"/>
  <c r="DP90" i="10"/>
  <c r="DQ90" i="10"/>
  <c r="DR90" i="10"/>
  <c r="DS90" i="10"/>
  <c r="A91" i="10"/>
  <c r="B91" i="10"/>
  <c r="J91" i="10"/>
  <c r="K91" i="10"/>
  <c r="O91" i="10"/>
  <c r="P91" i="10"/>
  <c r="U91" i="10"/>
  <c r="I89" i="19"/>
  <c r="W91" i="10"/>
  <c r="X91" i="10"/>
  <c r="AB91" i="10"/>
  <c r="AC91" i="10"/>
  <c r="AH91" i="10"/>
  <c r="AJ91" i="10"/>
  <c r="AK91" i="10"/>
  <c r="AO91" i="10"/>
  <c r="AP91" i="10"/>
  <c r="AU91" i="10"/>
  <c r="O89" i="19"/>
  <c r="AW91" i="10"/>
  <c r="AX91" i="10"/>
  <c r="BB91" i="10"/>
  <c r="BH91" i="10"/>
  <c r="R89" i="19"/>
  <c r="BJ91" i="10"/>
  <c r="BK91" i="10"/>
  <c r="BO91" i="10"/>
  <c r="BP91" i="10"/>
  <c r="BU91" i="10"/>
  <c r="U89" i="19"/>
  <c r="BX91" i="10"/>
  <c r="CB91" i="10"/>
  <c r="CC91" i="10"/>
  <c r="CH91" i="10"/>
  <c r="J89" i="18"/>
  <c r="CJ91" i="10"/>
  <c r="CK91" i="10"/>
  <c r="CO91" i="10"/>
  <c r="CP91" i="10"/>
  <c r="CT91" i="10"/>
  <c r="CU91" i="10"/>
  <c r="CV91" i="10"/>
  <c r="CW91" i="10"/>
  <c r="CZ91" i="10"/>
  <c r="DA91" i="10"/>
  <c r="DE91" i="10"/>
  <c r="DF91" i="10"/>
  <c r="DG91" i="10"/>
  <c r="DH91" i="10"/>
  <c r="DK91" i="10"/>
  <c r="DL91" i="10"/>
  <c r="DP91" i="10"/>
  <c r="DQ91" i="10"/>
  <c r="DR91" i="10"/>
  <c r="DS91" i="10"/>
  <c r="A92" i="10"/>
  <c r="B92" i="10"/>
  <c r="J92" i="10"/>
  <c r="K92" i="10"/>
  <c r="O92" i="10"/>
  <c r="P92" i="10"/>
  <c r="U92" i="10"/>
  <c r="I90" i="19"/>
  <c r="W92" i="10"/>
  <c r="X92" i="10"/>
  <c r="AB92" i="10"/>
  <c r="AC92" i="10"/>
  <c r="AH92" i="10"/>
  <c r="L90" i="19"/>
  <c r="AJ92" i="10"/>
  <c r="AK92" i="10"/>
  <c r="AO92" i="10"/>
  <c r="AP92" i="10"/>
  <c r="AU92" i="10"/>
  <c r="AW92" i="10"/>
  <c r="AX92" i="10"/>
  <c r="BB92" i="10"/>
  <c r="BH92" i="10"/>
  <c r="R90" i="19"/>
  <c r="BJ92" i="10"/>
  <c r="BK92" i="10"/>
  <c r="BO92" i="10"/>
  <c r="BP92" i="10"/>
  <c r="BU92" i="10"/>
  <c r="BX92" i="10"/>
  <c r="CB92" i="10"/>
  <c r="CC92" i="10"/>
  <c r="CH92" i="10"/>
  <c r="CJ92" i="10"/>
  <c r="CK92" i="10"/>
  <c r="CO92" i="10"/>
  <c r="CP92" i="10"/>
  <c r="CT92" i="10"/>
  <c r="CU92" i="10"/>
  <c r="CV92" i="10"/>
  <c r="CW92" i="10"/>
  <c r="CZ92" i="10"/>
  <c r="DA92" i="10"/>
  <c r="DE92" i="10"/>
  <c r="DF92" i="10"/>
  <c r="DG92" i="10"/>
  <c r="DH92" i="10"/>
  <c r="DK92" i="10"/>
  <c r="DL92" i="10"/>
  <c r="DP92" i="10"/>
  <c r="DQ92" i="10"/>
  <c r="DR92" i="10"/>
  <c r="DS92" i="10"/>
  <c r="A93" i="10"/>
  <c r="B93" i="10"/>
  <c r="J93" i="10"/>
  <c r="K93" i="10"/>
  <c r="O93" i="10"/>
  <c r="P93" i="10"/>
  <c r="U93" i="10"/>
  <c r="W93" i="10"/>
  <c r="X93" i="10"/>
  <c r="AB93" i="10"/>
  <c r="AC93" i="10"/>
  <c r="AH93" i="10"/>
  <c r="AJ93" i="10"/>
  <c r="AK93" i="10"/>
  <c r="AO93" i="10"/>
  <c r="AP93" i="10"/>
  <c r="AU93" i="10"/>
  <c r="AW93" i="10"/>
  <c r="AX93" i="10"/>
  <c r="BB93" i="10"/>
  <c r="BH93" i="10"/>
  <c r="H91" i="18"/>
  <c r="BJ93" i="10"/>
  <c r="BK93" i="10"/>
  <c r="BO93" i="10"/>
  <c r="BP93" i="10"/>
  <c r="BU93" i="10"/>
  <c r="BX93" i="10"/>
  <c r="CB93" i="10"/>
  <c r="CC93" i="10"/>
  <c r="CH93" i="10"/>
  <c r="X91" i="19"/>
  <c r="CJ93" i="10"/>
  <c r="CK93" i="10"/>
  <c r="CO93" i="10"/>
  <c r="CP93" i="10"/>
  <c r="CT93" i="10"/>
  <c r="CU93" i="10"/>
  <c r="CV93" i="10"/>
  <c r="CW93" i="10"/>
  <c r="CZ93" i="10"/>
  <c r="DA93" i="10"/>
  <c r="DE93" i="10"/>
  <c r="DF93" i="10"/>
  <c r="DG93" i="10"/>
  <c r="DH93" i="10"/>
  <c r="DK93" i="10"/>
  <c r="DL93" i="10"/>
  <c r="DP93" i="10"/>
  <c r="DQ93" i="10"/>
  <c r="DR93" i="10"/>
  <c r="DS93" i="10"/>
  <c r="M91" i="18"/>
  <c r="A94" i="10"/>
  <c r="B94" i="10"/>
  <c r="J94" i="10"/>
  <c r="K94" i="10"/>
  <c r="O94" i="10"/>
  <c r="P94" i="10"/>
  <c r="U94" i="10"/>
  <c r="I92" i="19"/>
  <c r="W94" i="10"/>
  <c r="X94" i="10"/>
  <c r="AB94" i="10"/>
  <c r="AC94" i="10"/>
  <c r="AH94" i="10"/>
  <c r="AJ94" i="10"/>
  <c r="AK94" i="10"/>
  <c r="AO94" i="10"/>
  <c r="AP94" i="10"/>
  <c r="AU94" i="10"/>
  <c r="G92" i="18"/>
  <c r="AW94" i="10"/>
  <c r="AX94" i="10"/>
  <c r="BB94" i="10"/>
  <c r="BH94" i="10"/>
  <c r="BJ94" i="10"/>
  <c r="BK94" i="10"/>
  <c r="BO94" i="10"/>
  <c r="BP94" i="10"/>
  <c r="BU94" i="10"/>
  <c r="U92" i="19"/>
  <c r="BX94" i="10"/>
  <c r="CB94" i="10"/>
  <c r="CC94" i="10"/>
  <c r="CH94" i="10"/>
  <c r="CJ94" i="10"/>
  <c r="CK94" i="10"/>
  <c r="CO94" i="10"/>
  <c r="CP94" i="10"/>
  <c r="CT94" i="10"/>
  <c r="CU94" i="10"/>
  <c r="CV94" i="10"/>
  <c r="CW94" i="10"/>
  <c r="CZ94" i="10"/>
  <c r="DA94" i="10"/>
  <c r="DE94" i="10"/>
  <c r="DF94" i="10"/>
  <c r="DG94" i="10"/>
  <c r="DH94" i="10"/>
  <c r="DK94" i="10"/>
  <c r="DL94" i="10"/>
  <c r="DP94" i="10"/>
  <c r="DQ94" i="10"/>
  <c r="DR94" i="10"/>
  <c r="DS94" i="10"/>
  <c r="A95" i="10"/>
  <c r="B95" i="10"/>
  <c r="J95" i="10"/>
  <c r="K95" i="10"/>
  <c r="O95" i="10"/>
  <c r="P95" i="10"/>
  <c r="U95" i="10"/>
  <c r="I93" i="19"/>
  <c r="W95" i="10"/>
  <c r="X95" i="10"/>
  <c r="AB95" i="10"/>
  <c r="AC95" i="10"/>
  <c r="AH95" i="10"/>
  <c r="AJ95" i="10"/>
  <c r="AK95" i="10"/>
  <c r="AO95" i="10"/>
  <c r="AP95" i="10"/>
  <c r="AU95" i="10"/>
  <c r="O93" i="19"/>
  <c r="AW95" i="10"/>
  <c r="AX95" i="10"/>
  <c r="BB95" i="10"/>
  <c r="BH95" i="10"/>
  <c r="H93" i="18"/>
  <c r="BJ95" i="10"/>
  <c r="BK95" i="10"/>
  <c r="BO95" i="10"/>
  <c r="BP95" i="10"/>
  <c r="BU95" i="10"/>
  <c r="BX95" i="10"/>
  <c r="CB95" i="10"/>
  <c r="CC95" i="10"/>
  <c r="CH95" i="10"/>
  <c r="CJ95" i="10"/>
  <c r="CK95" i="10"/>
  <c r="CO95" i="10"/>
  <c r="CP95" i="10"/>
  <c r="CT95" i="10"/>
  <c r="CU95" i="10"/>
  <c r="CV95" i="10"/>
  <c r="CW95" i="10"/>
  <c r="CZ95" i="10"/>
  <c r="DA95" i="10"/>
  <c r="DE95" i="10"/>
  <c r="DF95" i="10"/>
  <c r="DG95" i="10"/>
  <c r="DH95" i="10"/>
  <c r="DK95" i="10"/>
  <c r="DL95" i="10"/>
  <c r="DP95" i="10"/>
  <c r="DQ95" i="10"/>
  <c r="DR95" i="10"/>
  <c r="DS95" i="10"/>
  <c r="A96" i="10"/>
  <c r="B96" i="10"/>
  <c r="J96" i="10"/>
  <c r="K96" i="10"/>
  <c r="O96" i="10"/>
  <c r="P96" i="10"/>
  <c r="U96" i="10"/>
  <c r="W96" i="10"/>
  <c r="X96" i="10"/>
  <c r="AB96" i="10"/>
  <c r="AC96" i="10"/>
  <c r="AH96" i="10"/>
  <c r="L94" i="19"/>
  <c r="AJ96" i="10"/>
  <c r="AK96" i="10"/>
  <c r="AO96" i="10"/>
  <c r="AP96" i="10"/>
  <c r="AU96" i="10"/>
  <c r="O94" i="19"/>
  <c r="AW96" i="10"/>
  <c r="AX96" i="10"/>
  <c r="BB96" i="10"/>
  <c r="BH96" i="10"/>
  <c r="BJ96" i="10"/>
  <c r="BK96" i="10"/>
  <c r="BO96" i="10"/>
  <c r="BP96" i="10"/>
  <c r="BU96" i="10"/>
  <c r="BX96" i="10"/>
  <c r="CB96" i="10"/>
  <c r="CC96" i="10"/>
  <c r="CH96" i="10"/>
  <c r="X94" i="19"/>
  <c r="CJ96" i="10"/>
  <c r="CK96" i="10"/>
  <c r="CO96" i="10"/>
  <c r="CP96" i="10"/>
  <c r="CT96" i="10"/>
  <c r="CU96" i="10"/>
  <c r="CV96" i="10"/>
  <c r="CW96" i="10"/>
  <c r="CZ96" i="10"/>
  <c r="DA96" i="10"/>
  <c r="DE96" i="10"/>
  <c r="DF96" i="10"/>
  <c r="DG96" i="10"/>
  <c r="DH96" i="10"/>
  <c r="DK96" i="10"/>
  <c r="DL96" i="10"/>
  <c r="DP96" i="10"/>
  <c r="DQ96" i="10"/>
  <c r="DR96" i="10"/>
  <c r="DS96" i="10"/>
  <c r="A97" i="10"/>
  <c r="B97" i="10"/>
  <c r="J97" i="10"/>
  <c r="K97" i="10"/>
  <c r="O97" i="10"/>
  <c r="P97" i="10"/>
  <c r="U97" i="10"/>
  <c r="W97" i="10"/>
  <c r="X97" i="10"/>
  <c r="AB97" i="10"/>
  <c r="AC97" i="10"/>
  <c r="AH97" i="10"/>
  <c r="AJ97" i="10"/>
  <c r="AK97" i="10"/>
  <c r="AO97" i="10"/>
  <c r="AP97" i="10"/>
  <c r="AU97" i="10"/>
  <c r="O95" i="19"/>
  <c r="AW97" i="10"/>
  <c r="AX97" i="10"/>
  <c r="BB97" i="10"/>
  <c r="BH97" i="10"/>
  <c r="BJ97" i="10"/>
  <c r="BK97" i="10"/>
  <c r="BO97" i="10"/>
  <c r="BP97" i="10"/>
  <c r="BU97" i="10"/>
  <c r="U95" i="19"/>
  <c r="BX97" i="10"/>
  <c r="CB97" i="10"/>
  <c r="CC97" i="10"/>
  <c r="CH97" i="10"/>
  <c r="CJ97" i="10"/>
  <c r="CK97" i="10"/>
  <c r="CO97" i="10"/>
  <c r="CP97" i="10"/>
  <c r="CT97" i="10"/>
  <c r="CU97" i="10"/>
  <c r="CV97" i="10"/>
  <c r="CW97" i="10"/>
  <c r="CZ97" i="10"/>
  <c r="DA97" i="10"/>
  <c r="DE97" i="10"/>
  <c r="DF97" i="10"/>
  <c r="DG97" i="10"/>
  <c r="DH97" i="10"/>
  <c r="DK97" i="10"/>
  <c r="DL97" i="10"/>
  <c r="DP97" i="10"/>
  <c r="DQ97" i="10"/>
  <c r="DR97" i="10"/>
  <c r="DS97" i="10"/>
  <c r="A98" i="10"/>
  <c r="B98" i="10"/>
  <c r="J98" i="10"/>
  <c r="K98" i="10"/>
  <c r="O98" i="10"/>
  <c r="P98" i="10"/>
  <c r="U98" i="10"/>
  <c r="W98" i="10"/>
  <c r="X98" i="10"/>
  <c r="AB98" i="10"/>
  <c r="AC98" i="10"/>
  <c r="AH98" i="10"/>
  <c r="L96" i="19"/>
  <c r="AJ98" i="10"/>
  <c r="AK98" i="10"/>
  <c r="AO98" i="10"/>
  <c r="AP98" i="10"/>
  <c r="AU98" i="10"/>
  <c r="G96" i="18"/>
  <c r="AW98" i="10"/>
  <c r="AX98" i="10"/>
  <c r="BB98" i="10"/>
  <c r="BH98" i="10"/>
  <c r="BJ98" i="10"/>
  <c r="BK98" i="10"/>
  <c r="BO98" i="10"/>
  <c r="BP98" i="10"/>
  <c r="BU98" i="10"/>
  <c r="BX98" i="10"/>
  <c r="CB98" i="10"/>
  <c r="CC98" i="10"/>
  <c r="CH98" i="10"/>
  <c r="X96" i="19"/>
  <c r="CJ98" i="10"/>
  <c r="CK98" i="10"/>
  <c r="CO98" i="10"/>
  <c r="CP98" i="10"/>
  <c r="CT98" i="10"/>
  <c r="CU98" i="10"/>
  <c r="CV98" i="10"/>
  <c r="CW98" i="10"/>
  <c r="CZ98" i="10"/>
  <c r="DA98" i="10"/>
  <c r="DE98" i="10"/>
  <c r="DF98" i="10"/>
  <c r="DG98" i="10"/>
  <c r="DH98" i="10"/>
  <c r="DK98" i="10"/>
  <c r="DL98" i="10"/>
  <c r="DP98" i="10"/>
  <c r="DQ98" i="10"/>
  <c r="DR98" i="10"/>
  <c r="DS98" i="10"/>
  <c r="A99" i="10"/>
  <c r="B99" i="10"/>
  <c r="J99" i="10"/>
  <c r="K99" i="10"/>
  <c r="O99" i="10"/>
  <c r="P99" i="10"/>
  <c r="U99" i="10"/>
  <c r="W99" i="10"/>
  <c r="X99" i="10"/>
  <c r="AB99" i="10"/>
  <c r="AC99" i="10"/>
  <c r="AH99" i="10"/>
  <c r="L97" i="19"/>
  <c r="AJ99" i="10"/>
  <c r="AK99" i="10"/>
  <c r="AO99" i="10"/>
  <c r="AP99" i="10"/>
  <c r="AU99" i="10"/>
  <c r="AW99" i="10"/>
  <c r="AX99" i="10"/>
  <c r="BB99" i="10"/>
  <c r="BH99" i="10"/>
  <c r="BJ99" i="10"/>
  <c r="BK99" i="10"/>
  <c r="BO99" i="10"/>
  <c r="BP99" i="10"/>
  <c r="BU99" i="10"/>
  <c r="U97" i="19"/>
  <c r="BX99" i="10"/>
  <c r="CB99" i="10"/>
  <c r="CC99" i="10"/>
  <c r="CH99" i="10"/>
  <c r="CJ99" i="10"/>
  <c r="CK99" i="10"/>
  <c r="CO99" i="10"/>
  <c r="CP99" i="10"/>
  <c r="CT99" i="10"/>
  <c r="CU99" i="10"/>
  <c r="CV99" i="10"/>
  <c r="CW99" i="10"/>
  <c r="CZ99" i="10"/>
  <c r="DA99" i="10"/>
  <c r="DE99" i="10"/>
  <c r="DF99" i="10"/>
  <c r="DG99" i="10"/>
  <c r="DH99" i="10"/>
  <c r="DK99" i="10"/>
  <c r="DL99" i="10"/>
  <c r="DP99" i="10"/>
  <c r="DQ99" i="10"/>
  <c r="DR99" i="10"/>
  <c r="DS99" i="10"/>
  <c r="A100" i="10"/>
  <c r="B100" i="10"/>
  <c r="J100" i="10"/>
  <c r="K100" i="10"/>
  <c r="O100" i="10"/>
  <c r="P100" i="10"/>
  <c r="U100" i="10"/>
  <c r="W100" i="10"/>
  <c r="X100" i="10"/>
  <c r="AB100" i="10"/>
  <c r="AC100" i="10"/>
  <c r="AH100" i="10"/>
  <c r="F98" i="18"/>
  <c r="AJ100" i="10"/>
  <c r="AK100" i="10"/>
  <c r="AO100" i="10"/>
  <c r="AP100" i="10"/>
  <c r="AU100" i="10"/>
  <c r="AW100" i="10"/>
  <c r="AX100" i="10"/>
  <c r="BB100" i="10"/>
  <c r="BH100" i="10"/>
  <c r="H98" i="18"/>
  <c r="BJ100" i="10"/>
  <c r="BK100" i="10"/>
  <c r="BO100" i="10"/>
  <c r="BP100" i="10"/>
  <c r="BU100" i="10"/>
  <c r="BX100" i="10"/>
  <c r="CB100" i="10"/>
  <c r="CC100" i="10"/>
  <c r="CH100" i="10"/>
  <c r="X98" i="19"/>
  <c r="CJ100" i="10"/>
  <c r="CK100" i="10"/>
  <c r="CO100" i="10"/>
  <c r="CP100" i="10"/>
  <c r="CT100" i="10"/>
  <c r="CU100" i="10"/>
  <c r="CV100" i="10"/>
  <c r="CW100" i="10"/>
  <c r="CZ100" i="10"/>
  <c r="DA100" i="10"/>
  <c r="DE100" i="10"/>
  <c r="DF100" i="10"/>
  <c r="DG100" i="10"/>
  <c r="DH100" i="10"/>
  <c r="DK100" i="10"/>
  <c r="DL100" i="10"/>
  <c r="DP100" i="10"/>
  <c r="DQ100" i="10"/>
  <c r="DR100" i="10"/>
  <c r="DS100" i="10"/>
  <c r="A101" i="10"/>
  <c r="B101" i="10"/>
  <c r="J101" i="10"/>
  <c r="K101" i="10"/>
  <c r="O101" i="10"/>
  <c r="P101" i="10"/>
  <c r="U101" i="10"/>
  <c r="I99" i="19"/>
  <c r="W101" i="10"/>
  <c r="X101" i="10"/>
  <c r="AB101" i="10"/>
  <c r="AC101" i="10"/>
  <c r="AH101" i="10"/>
  <c r="F99" i="18"/>
  <c r="AJ101" i="10"/>
  <c r="AK101" i="10"/>
  <c r="AO101" i="10"/>
  <c r="AP101" i="10"/>
  <c r="AU101" i="10"/>
  <c r="AW101" i="10"/>
  <c r="AX101" i="10"/>
  <c r="BB101" i="10"/>
  <c r="BH101" i="10"/>
  <c r="R99" i="19"/>
  <c r="BJ101" i="10"/>
  <c r="BK101" i="10"/>
  <c r="BO101" i="10"/>
  <c r="BP101" i="10"/>
  <c r="BU101" i="10"/>
  <c r="BX101" i="10"/>
  <c r="CB101" i="10"/>
  <c r="CC101" i="10"/>
  <c r="CH101" i="10"/>
  <c r="J99" i="18"/>
  <c r="CJ101" i="10"/>
  <c r="CK101" i="10"/>
  <c r="CO101" i="10"/>
  <c r="CP101" i="10"/>
  <c r="CT101" i="10"/>
  <c r="CU101" i="10"/>
  <c r="CV101" i="10"/>
  <c r="CW101" i="10"/>
  <c r="CZ101" i="10"/>
  <c r="DA101" i="10"/>
  <c r="DE101" i="10"/>
  <c r="DF101" i="10"/>
  <c r="DG101" i="10"/>
  <c r="DH101" i="10"/>
  <c r="DK101" i="10"/>
  <c r="DL101" i="10"/>
  <c r="DP101" i="10"/>
  <c r="DQ101" i="10"/>
  <c r="DR101" i="10"/>
  <c r="DS101" i="10"/>
  <c r="A102" i="10"/>
  <c r="B102" i="10"/>
  <c r="J102" i="10"/>
  <c r="K102" i="10"/>
  <c r="O102" i="10"/>
  <c r="P102" i="10"/>
  <c r="U102" i="10"/>
  <c r="W102" i="10"/>
  <c r="X102" i="10"/>
  <c r="AB102" i="10"/>
  <c r="AC102" i="10"/>
  <c r="AH102" i="10"/>
  <c r="AJ102" i="10"/>
  <c r="AK102" i="10"/>
  <c r="AO102" i="10"/>
  <c r="AP102" i="10"/>
  <c r="AU102" i="10"/>
  <c r="AW102" i="10"/>
  <c r="AX102" i="10"/>
  <c r="BB102" i="10"/>
  <c r="BH102" i="10"/>
  <c r="H100" i="18"/>
  <c r="BJ102" i="10"/>
  <c r="BK102" i="10"/>
  <c r="BO102" i="10"/>
  <c r="BP102" i="10"/>
  <c r="BU102" i="10"/>
  <c r="BX102" i="10"/>
  <c r="CB102" i="10"/>
  <c r="CC102" i="10"/>
  <c r="CH102" i="10"/>
  <c r="CJ102" i="10"/>
  <c r="CK102" i="10"/>
  <c r="CO102" i="10"/>
  <c r="CP102" i="10"/>
  <c r="CT102" i="10"/>
  <c r="CU102" i="10"/>
  <c r="CV102" i="10"/>
  <c r="CW102" i="10"/>
  <c r="CZ102" i="10"/>
  <c r="DA102" i="10"/>
  <c r="DE102" i="10"/>
  <c r="DF102" i="10"/>
  <c r="DG102" i="10"/>
  <c r="DH102" i="10"/>
  <c r="DK102" i="10"/>
  <c r="DL102" i="10"/>
  <c r="DP102" i="10"/>
  <c r="DQ102" i="10"/>
  <c r="DR102" i="10"/>
  <c r="DS102" i="10"/>
  <c r="A103" i="10"/>
  <c r="B103" i="10"/>
  <c r="D101" i="18"/>
  <c r="J103" i="10"/>
  <c r="K103" i="10"/>
  <c r="O103" i="10"/>
  <c r="P103" i="10"/>
  <c r="U103" i="10"/>
  <c r="E101" i="18"/>
  <c r="W103" i="10"/>
  <c r="X103" i="10"/>
  <c r="AB103" i="10"/>
  <c r="AC103" i="10"/>
  <c r="AH103" i="10"/>
  <c r="AJ103" i="10"/>
  <c r="AK103" i="10"/>
  <c r="AO103" i="10"/>
  <c r="AP103" i="10"/>
  <c r="AU103" i="10"/>
  <c r="G101" i="18"/>
  <c r="AW103" i="10"/>
  <c r="AX103" i="10"/>
  <c r="BB103" i="10"/>
  <c r="BH103" i="10"/>
  <c r="R101" i="19"/>
  <c r="BJ103" i="10"/>
  <c r="BK103" i="10"/>
  <c r="BO103" i="10"/>
  <c r="BP103" i="10"/>
  <c r="BU103" i="10"/>
  <c r="BX103" i="10"/>
  <c r="CB103" i="10"/>
  <c r="CC103" i="10"/>
  <c r="CH103" i="10"/>
  <c r="CJ103" i="10"/>
  <c r="CK103" i="10"/>
  <c r="CO103" i="10"/>
  <c r="CP103" i="10"/>
  <c r="CT103" i="10"/>
  <c r="CU103" i="10"/>
  <c r="CV103" i="10"/>
  <c r="CW103" i="10"/>
  <c r="CZ103" i="10"/>
  <c r="DA103" i="10"/>
  <c r="DE103" i="10"/>
  <c r="DF103" i="10"/>
  <c r="DG103" i="10"/>
  <c r="DH103" i="10"/>
  <c r="DK103" i="10"/>
  <c r="DL103" i="10"/>
  <c r="DP103" i="10"/>
  <c r="DQ103" i="10"/>
  <c r="DR103" i="10"/>
  <c r="DS103" i="10"/>
  <c r="A104" i="10"/>
  <c r="B104" i="10"/>
  <c r="J104" i="10"/>
  <c r="K104" i="10"/>
  <c r="O104" i="10"/>
  <c r="P104" i="10"/>
  <c r="U104" i="10"/>
  <c r="W104" i="10"/>
  <c r="X104" i="10"/>
  <c r="AB104" i="10"/>
  <c r="AC104" i="10"/>
  <c r="AH104" i="10"/>
  <c r="L102" i="19"/>
  <c r="AJ104" i="10"/>
  <c r="AK104" i="10"/>
  <c r="AO104" i="10"/>
  <c r="AP104" i="10"/>
  <c r="AU104" i="10"/>
  <c r="AW104" i="10"/>
  <c r="AX104" i="10"/>
  <c r="BB104" i="10"/>
  <c r="BH104" i="10"/>
  <c r="H102" i="18"/>
  <c r="BJ104" i="10"/>
  <c r="BK104" i="10"/>
  <c r="BO104" i="10"/>
  <c r="BP104" i="10"/>
  <c r="BU104" i="10"/>
  <c r="BX104" i="10"/>
  <c r="CB104" i="10"/>
  <c r="CC104" i="10"/>
  <c r="CH104" i="10"/>
  <c r="CJ104" i="10"/>
  <c r="CK104" i="10"/>
  <c r="CO104" i="10"/>
  <c r="CP104" i="10"/>
  <c r="CT104" i="10"/>
  <c r="CU104" i="10"/>
  <c r="CV104" i="10"/>
  <c r="CW104" i="10"/>
  <c r="CZ104" i="10"/>
  <c r="DA104" i="10"/>
  <c r="DE104" i="10"/>
  <c r="DF104" i="10"/>
  <c r="DG104" i="10"/>
  <c r="DH104" i="10"/>
  <c r="DK104" i="10"/>
  <c r="DL104" i="10"/>
  <c r="DP104" i="10"/>
  <c r="DQ104" i="10"/>
  <c r="DR104" i="10"/>
  <c r="DS104" i="10"/>
  <c r="A105" i="10"/>
  <c r="B105" i="10"/>
  <c r="J105" i="10"/>
  <c r="K105" i="10"/>
  <c r="O105" i="10"/>
  <c r="P105" i="10"/>
  <c r="U105" i="10"/>
  <c r="E103" i="18"/>
  <c r="W105" i="10"/>
  <c r="X105" i="10"/>
  <c r="AB105" i="10"/>
  <c r="AC105" i="10"/>
  <c r="AH105" i="10"/>
  <c r="L103" i="19"/>
  <c r="AJ105" i="10"/>
  <c r="AK105" i="10"/>
  <c r="AO105" i="10"/>
  <c r="AP105" i="10"/>
  <c r="AU105" i="10"/>
  <c r="AW105" i="10"/>
  <c r="AX105" i="10"/>
  <c r="BB105" i="10"/>
  <c r="BH105" i="10"/>
  <c r="BJ105" i="10"/>
  <c r="BK105" i="10"/>
  <c r="BO105" i="10"/>
  <c r="BP105" i="10"/>
  <c r="BU105" i="10"/>
  <c r="BX105" i="10"/>
  <c r="CB105" i="10"/>
  <c r="CC105" i="10"/>
  <c r="CH105" i="10"/>
  <c r="CJ105" i="10"/>
  <c r="CK105" i="10"/>
  <c r="CO105" i="10"/>
  <c r="CP105" i="10"/>
  <c r="CT105" i="10"/>
  <c r="CU105" i="10"/>
  <c r="CV105" i="10"/>
  <c r="CW105" i="10"/>
  <c r="CZ105" i="10"/>
  <c r="DA105" i="10"/>
  <c r="DE105" i="10"/>
  <c r="DF105" i="10"/>
  <c r="DG105" i="10"/>
  <c r="DH105" i="10"/>
  <c r="DK105" i="10"/>
  <c r="DL105" i="10"/>
  <c r="DP105" i="10"/>
  <c r="DQ105" i="10"/>
  <c r="DR105" i="10"/>
  <c r="DS105" i="10"/>
  <c r="A106" i="10"/>
  <c r="B106" i="10"/>
  <c r="J106" i="10"/>
  <c r="K106" i="10"/>
  <c r="O106" i="10"/>
  <c r="P106" i="10"/>
  <c r="U106" i="10"/>
  <c r="I104" i="19"/>
  <c r="W106" i="10"/>
  <c r="X106" i="10"/>
  <c r="AB106" i="10"/>
  <c r="AC106" i="10"/>
  <c r="AH106" i="10"/>
  <c r="AJ106" i="10"/>
  <c r="AK106" i="10"/>
  <c r="AO106" i="10"/>
  <c r="AP106" i="10"/>
  <c r="AU106" i="10"/>
  <c r="AW106" i="10"/>
  <c r="AX106" i="10"/>
  <c r="BB106" i="10"/>
  <c r="BH106" i="10"/>
  <c r="BJ106" i="10"/>
  <c r="BK106" i="10"/>
  <c r="BO106" i="10"/>
  <c r="BP106" i="10"/>
  <c r="BU106" i="10"/>
  <c r="U104" i="19"/>
  <c r="BX106" i="10"/>
  <c r="CB106" i="10"/>
  <c r="CC106" i="10"/>
  <c r="CH106" i="10"/>
  <c r="X104" i="19"/>
  <c r="CJ106" i="10"/>
  <c r="CK106" i="10"/>
  <c r="CO106" i="10"/>
  <c r="CP106" i="10"/>
  <c r="CT106" i="10"/>
  <c r="CU106" i="10"/>
  <c r="CV106" i="10"/>
  <c r="CW106" i="10"/>
  <c r="CZ106" i="10"/>
  <c r="DA106" i="10"/>
  <c r="DE106" i="10"/>
  <c r="DF106" i="10"/>
  <c r="DG106" i="10"/>
  <c r="DH106" i="10"/>
  <c r="DK106" i="10"/>
  <c r="DL106" i="10"/>
  <c r="DP106" i="10"/>
  <c r="DQ106" i="10"/>
  <c r="DR106" i="10"/>
  <c r="DS106" i="10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6" i="14"/>
  <c r="C7" i="14"/>
  <c r="C8" i="14"/>
  <c r="C9" i="14"/>
  <c r="C10" i="14"/>
  <c r="C11" i="14"/>
  <c r="C12" i="14"/>
  <c r="C13" i="14"/>
  <c r="C14" i="14"/>
  <c r="C15" i="14"/>
  <c r="O15" i="14"/>
  <c r="C16" i="14"/>
  <c r="O16" i="14"/>
  <c r="C17" i="14"/>
  <c r="O17" i="14"/>
  <c r="C18" i="14"/>
  <c r="O18" i="14"/>
  <c r="C19" i="14"/>
  <c r="O19" i="14"/>
  <c r="C20" i="14"/>
  <c r="O20" i="14"/>
  <c r="C21" i="14"/>
  <c r="O21" i="14"/>
  <c r="C22" i="14"/>
  <c r="O22" i="14"/>
  <c r="C23" i="14"/>
  <c r="O23" i="14"/>
  <c r="C24" i="14"/>
  <c r="O24" i="14"/>
  <c r="C25" i="14"/>
  <c r="O25" i="14"/>
  <c r="C26" i="14"/>
  <c r="O26" i="14"/>
  <c r="C27" i="14"/>
  <c r="O27" i="14"/>
  <c r="C28" i="14"/>
  <c r="O28" i="14"/>
  <c r="C29" i="14"/>
  <c r="O29" i="14"/>
  <c r="C30" i="14"/>
  <c r="O30" i="14"/>
  <c r="C31" i="14"/>
  <c r="O31" i="14"/>
  <c r="C32" i="14"/>
  <c r="O32" i="14"/>
  <c r="C33" i="14"/>
  <c r="O33" i="14"/>
  <c r="C34" i="14"/>
  <c r="O34" i="14"/>
  <c r="C35" i="14"/>
  <c r="O35" i="14"/>
  <c r="C36" i="14"/>
  <c r="O36" i="14"/>
  <c r="C37" i="14"/>
  <c r="O37" i="14"/>
  <c r="C38" i="14"/>
  <c r="O38" i="14"/>
  <c r="C5" i="14"/>
  <c r="C6" i="5"/>
  <c r="C7" i="5"/>
  <c r="C8" i="5"/>
  <c r="C10" i="5"/>
  <c r="R10" i="5"/>
  <c r="C11" i="5"/>
  <c r="R11" i="5"/>
  <c r="C12" i="5"/>
  <c r="C13" i="5"/>
  <c r="R13" i="5"/>
  <c r="C14" i="5"/>
  <c r="R14" i="5"/>
  <c r="C15" i="5"/>
  <c r="R15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S13" i="5"/>
  <c r="S8" i="5"/>
  <c r="S9" i="5"/>
  <c r="S10" i="5"/>
  <c r="S11" i="5"/>
  <c r="S12" i="5"/>
  <c r="S7" i="5"/>
  <c r="L4" i="25"/>
  <c r="C4" i="25"/>
  <c r="K3" i="25"/>
  <c r="C3" i="25"/>
  <c r="C2" i="25"/>
  <c r="A36" i="21"/>
  <c r="M31" i="21"/>
  <c r="L31" i="21"/>
  <c r="K31" i="21"/>
  <c r="J31" i="21"/>
  <c r="I31" i="21"/>
  <c r="H31" i="21"/>
  <c r="G31" i="21"/>
  <c r="A24" i="21"/>
  <c r="C20" i="21"/>
  <c r="M17" i="21"/>
  <c r="L17" i="21"/>
  <c r="K17" i="21"/>
  <c r="J17" i="21"/>
  <c r="I17" i="21"/>
  <c r="H17" i="21"/>
  <c r="G17" i="21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N15" i="14"/>
  <c r="EA18" i="10"/>
  <c r="N16" i="14"/>
  <c r="EA19" i="10"/>
  <c r="N17" i="14"/>
  <c r="EA20" i="10"/>
  <c r="N18" i="14"/>
  <c r="EA21" i="10"/>
  <c r="N19" i="14"/>
  <c r="EA22" i="10"/>
  <c r="N20" i="14"/>
  <c r="EA23" i="10"/>
  <c r="N21" i="14"/>
  <c r="EA24" i="10"/>
  <c r="N22" i="14"/>
  <c r="EA25" i="10"/>
  <c r="N23" i="14"/>
  <c r="EA26" i="10"/>
  <c r="N24" i="14"/>
  <c r="EA27" i="10"/>
  <c r="N25" i="14"/>
  <c r="EA28" i="10"/>
  <c r="N26" i="14"/>
  <c r="EA29" i="10"/>
  <c r="N27" i="14"/>
  <c r="EA30" i="10"/>
  <c r="N28" i="14"/>
  <c r="EA31" i="10"/>
  <c r="N29" i="14"/>
  <c r="EA32" i="10"/>
  <c r="N30" i="14"/>
  <c r="EA33" i="10"/>
  <c r="N31" i="14"/>
  <c r="EA34" i="10"/>
  <c r="N32" i="14"/>
  <c r="EA35" i="10"/>
  <c r="N33" i="14"/>
  <c r="EA36" i="10"/>
  <c r="N34" i="14"/>
  <c r="EA37" i="10"/>
  <c r="N35" i="14"/>
  <c r="EA38" i="10"/>
  <c r="N36" i="14"/>
  <c r="EA39" i="10"/>
  <c r="N37" i="14"/>
  <c r="EA40" i="10"/>
  <c r="N38" i="14"/>
  <c r="EA41" i="10"/>
  <c r="N39" i="14"/>
  <c r="EA42" i="10"/>
  <c r="N40" i="14"/>
  <c r="EA43" i="10"/>
  <c r="N41" i="14"/>
  <c r="EA44" i="10"/>
  <c r="N42" i="14"/>
  <c r="EA45" i="10"/>
  <c r="N43" i="14"/>
  <c r="EA46" i="10"/>
  <c r="N44" i="14"/>
  <c r="EA47" i="10"/>
  <c r="N45" i="14"/>
  <c r="EA48" i="10"/>
  <c r="N46" i="14"/>
  <c r="EA49" i="10"/>
  <c r="N47" i="14"/>
  <c r="EA50" i="10"/>
  <c r="N48" i="14"/>
  <c r="EA51" i="10"/>
  <c r="N49" i="14"/>
  <c r="EA52" i="10"/>
  <c r="N50" i="14"/>
  <c r="EA53" i="10"/>
  <c r="N51" i="14"/>
  <c r="EA54" i="10"/>
  <c r="N52" i="14"/>
  <c r="EA55" i="10"/>
  <c r="N53" i="14"/>
  <c r="EA56" i="10"/>
  <c r="N54" i="14"/>
  <c r="EA57" i="10"/>
  <c r="N55" i="14"/>
  <c r="EA58" i="10"/>
  <c r="N56" i="14"/>
  <c r="EA59" i="10"/>
  <c r="N57" i="14"/>
  <c r="EA60" i="10"/>
  <c r="N58" i="14"/>
  <c r="EA61" i="10"/>
  <c r="N59" i="14"/>
  <c r="EA62" i="10"/>
  <c r="N60" i="14"/>
  <c r="EA63" i="10"/>
  <c r="N61" i="14"/>
  <c r="EA64" i="10"/>
  <c r="N62" i="14"/>
  <c r="EA65" i="10"/>
  <c r="N63" i="14"/>
  <c r="EA66" i="10"/>
  <c r="N64" i="14"/>
  <c r="EA67" i="10"/>
  <c r="N65" i="14"/>
  <c r="EA68" i="10"/>
  <c r="N66" i="14"/>
  <c r="EA69" i="10"/>
  <c r="N67" i="14"/>
  <c r="EA70" i="10"/>
  <c r="N68" i="14"/>
  <c r="EA71" i="10"/>
  <c r="N69" i="14"/>
  <c r="EA72" i="10"/>
  <c r="N70" i="14"/>
  <c r="EA73" i="10"/>
  <c r="N71" i="14"/>
  <c r="EA74" i="10"/>
  <c r="N72" i="14"/>
  <c r="EA75" i="10"/>
  <c r="EA76" i="10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A8" i="21"/>
  <c r="A10" i="21"/>
  <c r="C6" i="21"/>
  <c r="L2" i="21"/>
  <c r="M1" i="21"/>
  <c r="I1" i="21"/>
  <c r="A1" i="21"/>
  <c r="M3" i="21"/>
  <c r="L3" i="21"/>
  <c r="K3" i="21"/>
  <c r="J3" i="21"/>
  <c r="I3" i="21"/>
  <c r="H3" i="21"/>
  <c r="G3" i="21"/>
  <c r="C16" i="19"/>
  <c r="AD16" i="19"/>
  <c r="C17" i="19"/>
  <c r="AG17" i="19"/>
  <c r="C18" i="19"/>
  <c r="D18" i="19"/>
  <c r="C19" i="19"/>
  <c r="E19" i="19"/>
  <c r="C20" i="19"/>
  <c r="AD20" i="19"/>
  <c r="C21" i="19"/>
  <c r="E21" i="19"/>
  <c r="C22" i="19"/>
  <c r="C23" i="19"/>
  <c r="AA23" i="19"/>
  <c r="C24" i="19"/>
  <c r="D24" i="19"/>
  <c r="C25" i="19"/>
  <c r="E25" i="19"/>
  <c r="C26" i="19"/>
  <c r="C27" i="19"/>
  <c r="C28" i="19"/>
  <c r="C29" i="19"/>
  <c r="AA29" i="19"/>
  <c r="C30" i="19"/>
  <c r="C31" i="19"/>
  <c r="C32" i="19"/>
  <c r="AG32" i="19"/>
  <c r="C33" i="19"/>
  <c r="AG33" i="19"/>
  <c r="C34" i="19"/>
  <c r="C35" i="19"/>
  <c r="C36" i="19"/>
  <c r="C37" i="19"/>
  <c r="C38" i="19"/>
  <c r="AD38" i="19"/>
  <c r="C39" i="19"/>
  <c r="AG39" i="19"/>
  <c r="C40" i="19"/>
  <c r="C41" i="19"/>
  <c r="AA41" i="19"/>
  <c r="C42" i="19"/>
  <c r="C43" i="19"/>
  <c r="AG43" i="19"/>
  <c r="C44" i="19"/>
  <c r="AA44" i="19"/>
  <c r="C45" i="19"/>
  <c r="AA45" i="19"/>
  <c r="C46" i="19"/>
  <c r="E46" i="19"/>
  <c r="C47" i="19"/>
  <c r="C48" i="19"/>
  <c r="E48" i="19"/>
  <c r="C49" i="19"/>
  <c r="AG49" i="19"/>
  <c r="C50" i="19"/>
  <c r="C51" i="19"/>
  <c r="C52" i="19"/>
  <c r="AD52" i="19"/>
  <c r="C53" i="19"/>
  <c r="AA53" i="19"/>
  <c r="C54" i="19"/>
  <c r="AD54" i="19"/>
  <c r="C55" i="19"/>
  <c r="C56" i="19"/>
  <c r="D56" i="19"/>
  <c r="C57" i="19"/>
  <c r="E57" i="19"/>
  <c r="C58" i="19"/>
  <c r="AD58" i="19"/>
  <c r="C59" i="19"/>
  <c r="AG59" i="19"/>
  <c r="C60" i="19"/>
  <c r="C61" i="19"/>
  <c r="AA61" i="19"/>
  <c r="C62" i="19"/>
  <c r="AD62" i="19"/>
  <c r="C63" i="19"/>
  <c r="AA63" i="19"/>
  <c r="C64" i="19"/>
  <c r="C65" i="19"/>
  <c r="AG65" i="19"/>
  <c r="C66" i="19"/>
  <c r="D66" i="19"/>
  <c r="C67" i="19"/>
  <c r="E67" i="19"/>
  <c r="C68" i="19"/>
  <c r="E68" i="19"/>
  <c r="C69" i="19"/>
  <c r="E69" i="19"/>
  <c r="C70" i="19"/>
  <c r="AD70" i="19"/>
  <c r="C71" i="19"/>
  <c r="C72" i="19"/>
  <c r="AG72" i="19"/>
  <c r="C73" i="19"/>
  <c r="E73" i="19"/>
  <c r="C74" i="19"/>
  <c r="C75" i="19"/>
  <c r="C76" i="19"/>
  <c r="C77" i="19"/>
  <c r="AA77" i="19"/>
  <c r="C78" i="19"/>
  <c r="E78" i="19"/>
  <c r="C79" i="19"/>
  <c r="AD79" i="19"/>
  <c r="C80" i="19"/>
  <c r="C81" i="19"/>
  <c r="AG81" i="19"/>
  <c r="C82" i="19"/>
  <c r="C83" i="19"/>
  <c r="AA83" i="19"/>
  <c r="C84" i="19"/>
  <c r="AD84" i="19"/>
  <c r="C85" i="19"/>
  <c r="AA85" i="19"/>
  <c r="C86" i="19"/>
  <c r="C87" i="19"/>
  <c r="AA87" i="19"/>
  <c r="C88" i="19"/>
  <c r="C89" i="19"/>
  <c r="AA89" i="19"/>
  <c r="C90" i="19"/>
  <c r="C91" i="19"/>
  <c r="AG91" i="19"/>
  <c r="C92" i="19"/>
  <c r="AD92" i="19"/>
  <c r="C93" i="19"/>
  <c r="AA93" i="19"/>
  <c r="C94" i="19"/>
  <c r="E94" i="19"/>
  <c r="C95" i="19"/>
  <c r="C96" i="19"/>
  <c r="C97" i="19"/>
  <c r="AG97" i="19"/>
  <c r="C98" i="19"/>
  <c r="AA98" i="19"/>
  <c r="C99" i="19"/>
  <c r="AG99" i="19"/>
  <c r="C100" i="19"/>
  <c r="AG100" i="19"/>
  <c r="C101" i="19"/>
  <c r="C102" i="19"/>
  <c r="AD102" i="19"/>
  <c r="C103" i="19"/>
  <c r="AG103" i="19"/>
  <c r="C104" i="19"/>
  <c r="AD22" i="19"/>
  <c r="AD48" i="19"/>
  <c r="AD80" i="19"/>
  <c r="AA40" i="19"/>
  <c r="AA52" i="19"/>
  <c r="AA84" i="19"/>
  <c r="E52" i="19"/>
  <c r="B104" i="19"/>
  <c r="A104" i="19"/>
  <c r="B103" i="19"/>
  <c r="A103" i="19"/>
  <c r="B102" i="19"/>
  <c r="A102" i="19"/>
  <c r="B101" i="19"/>
  <c r="A101" i="19"/>
  <c r="B100" i="19"/>
  <c r="A100" i="19"/>
  <c r="B99" i="19"/>
  <c r="A99" i="19"/>
  <c r="B98" i="19"/>
  <c r="A98" i="19"/>
  <c r="B97" i="19"/>
  <c r="A97" i="19"/>
  <c r="B96" i="19"/>
  <c r="A96" i="19"/>
  <c r="B95" i="19"/>
  <c r="A95" i="19"/>
  <c r="B94" i="19"/>
  <c r="A94" i="19"/>
  <c r="B93" i="19"/>
  <c r="A93" i="19"/>
  <c r="B92" i="19"/>
  <c r="A92" i="19"/>
  <c r="B91" i="19"/>
  <c r="A91" i="19"/>
  <c r="B90" i="19"/>
  <c r="A90" i="19"/>
  <c r="B89" i="19"/>
  <c r="A89" i="19"/>
  <c r="B88" i="19"/>
  <c r="A88" i="19"/>
  <c r="B87" i="19"/>
  <c r="A87" i="19"/>
  <c r="B86" i="19"/>
  <c r="A86" i="19"/>
  <c r="B85" i="19"/>
  <c r="A85" i="19"/>
  <c r="B84" i="19"/>
  <c r="A84" i="19"/>
  <c r="B83" i="19"/>
  <c r="A83" i="19"/>
  <c r="B82" i="19"/>
  <c r="A82" i="19"/>
  <c r="B81" i="19"/>
  <c r="A81" i="19"/>
  <c r="B80" i="19"/>
  <c r="A80" i="19"/>
  <c r="B79" i="19"/>
  <c r="A79" i="19"/>
  <c r="B78" i="19"/>
  <c r="A78" i="19"/>
  <c r="B77" i="19"/>
  <c r="A77" i="19"/>
  <c r="B76" i="19"/>
  <c r="A76" i="19"/>
  <c r="B75" i="19"/>
  <c r="A75" i="19"/>
  <c r="B74" i="19"/>
  <c r="A74" i="19"/>
  <c r="B73" i="19"/>
  <c r="A73" i="19"/>
  <c r="B72" i="19"/>
  <c r="A72" i="19"/>
  <c r="B71" i="19"/>
  <c r="A71" i="19"/>
  <c r="B70" i="19"/>
  <c r="A70" i="19"/>
  <c r="B69" i="19"/>
  <c r="A69" i="19"/>
  <c r="B68" i="19"/>
  <c r="A68" i="19"/>
  <c r="B67" i="19"/>
  <c r="A67" i="19"/>
  <c r="B66" i="19"/>
  <c r="A66" i="19"/>
  <c r="B65" i="19"/>
  <c r="A65" i="19"/>
  <c r="B64" i="19"/>
  <c r="A64" i="19"/>
  <c r="B63" i="19"/>
  <c r="A63" i="19"/>
  <c r="B62" i="19"/>
  <c r="A62" i="19"/>
  <c r="B61" i="19"/>
  <c r="A61" i="19"/>
  <c r="B60" i="19"/>
  <c r="A60" i="19"/>
  <c r="B59" i="19"/>
  <c r="A59" i="19"/>
  <c r="B58" i="19"/>
  <c r="A58" i="19"/>
  <c r="B57" i="19"/>
  <c r="A57" i="19"/>
  <c r="B56" i="19"/>
  <c r="A56" i="19"/>
  <c r="B55" i="19"/>
  <c r="A55" i="19"/>
  <c r="B54" i="19"/>
  <c r="A54" i="19"/>
  <c r="B53" i="19"/>
  <c r="A53" i="19"/>
  <c r="B52" i="19"/>
  <c r="A52" i="19"/>
  <c r="B51" i="19"/>
  <c r="A51" i="19"/>
  <c r="B50" i="19"/>
  <c r="A50" i="19"/>
  <c r="B49" i="19"/>
  <c r="A49" i="19"/>
  <c r="B48" i="19"/>
  <c r="A48" i="19"/>
  <c r="B47" i="19"/>
  <c r="A47" i="19"/>
  <c r="B46" i="19"/>
  <c r="A46" i="19"/>
  <c r="B45" i="19"/>
  <c r="A45" i="19"/>
  <c r="B44" i="19"/>
  <c r="A44" i="19"/>
  <c r="B43" i="19"/>
  <c r="A43" i="19"/>
  <c r="B42" i="19"/>
  <c r="A42" i="19"/>
  <c r="B41" i="19"/>
  <c r="A41" i="19"/>
  <c r="B40" i="19"/>
  <c r="A40" i="19"/>
  <c r="B39" i="19"/>
  <c r="A39" i="19"/>
  <c r="B38" i="19"/>
  <c r="A38" i="19"/>
  <c r="B37" i="19"/>
  <c r="A37" i="19"/>
  <c r="B36" i="19"/>
  <c r="A36" i="19"/>
  <c r="B35" i="19"/>
  <c r="A35" i="19"/>
  <c r="B34" i="19"/>
  <c r="A34" i="19"/>
  <c r="B33" i="19"/>
  <c r="A33" i="19"/>
  <c r="B32" i="19"/>
  <c r="A32" i="19"/>
  <c r="B31" i="19"/>
  <c r="A31" i="19"/>
  <c r="B30" i="19"/>
  <c r="A30" i="19"/>
  <c r="B29" i="19"/>
  <c r="A29" i="19"/>
  <c r="B28" i="19"/>
  <c r="A28" i="19"/>
  <c r="B27" i="19"/>
  <c r="A27" i="19"/>
  <c r="B26" i="19"/>
  <c r="A26" i="19"/>
  <c r="B25" i="19"/>
  <c r="A25" i="19"/>
  <c r="B24" i="19"/>
  <c r="A24" i="19"/>
  <c r="B23" i="19"/>
  <c r="A23" i="19"/>
  <c r="B22" i="19"/>
  <c r="A22" i="19"/>
  <c r="B21" i="19"/>
  <c r="A21" i="19"/>
  <c r="B20" i="19"/>
  <c r="A20" i="19"/>
  <c r="B19" i="19"/>
  <c r="A19" i="19"/>
  <c r="B18" i="19"/>
  <c r="A18" i="19"/>
  <c r="B17" i="19"/>
  <c r="A17" i="19"/>
  <c r="B16" i="19"/>
  <c r="A16" i="19"/>
  <c r="C15" i="19"/>
  <c r="B15" i="19"/>
  <c r="A15" i="19"/>
  <c r="C14" i="19"/>
  <c r="B14" i="19"/>
  <c r="A14" i="19"/>
  <c r="C13" i="19"/>
  <c r="B13" i="19"/>
  <c r="A13" i="19"/>
  <c r="C12" i="19"/>
  <c r="B12" i="19"/>
  <c r="A12" i="19"/>
  <c r="C11" i="19"/>
  <c r="B11" i="19"/>
  <c r="A11" i="19"/>
  <c r="C10" i="19"/>
  <c r="B10" i="19"/>
  <c r="A10" i="19"/>
  <c r="C9" i="19"/>
  <c r="B9" i="19"/>
  <c r="A9" i="19"/>
  <c r="C8" i="19"/>
  <c r="B8" i="19"/>
  <c r="A8" i="19"/>
  <c r="C7" i="19"/>
  <c r="B7" i="19"/>
  <c r="A7" i="19"/>
  <c r="C6" i="19"/>
  <c r="B6" i="19"/>
  <c r="A6" i="19"/>
  <c r="C5" i="19"/>
  <c r="B5" i="19"/>
  <c r="A5" i="19"/>
  <c r="AA3" i="19"/>
  <c r="X3" i="19"/>
  <c r="U3" i="19"/>
  <c r="R3" i="19"/>
  <c r="O3" i="19"/>
  <c r="L3" i="19"/>
  <c r="I3" i="19"/>
  <c r="F3" i="19"/>
  <c r="AD2" i="19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P16" i="18"/>
  <c r="Q16" i="18"/>
  <c r="P17" i="18"/>
  <c r="Q17" i="18"/>
  <c r="P18" i="18"/>
  <c r="Q18" i="18"/>
  <c r="P19" i="18"/>
  <c r="Q19" i="18"/>
  <c r="P20" i="18"/>
  <c r="Q20" i="18"/>
  <c r="P21" i="18"/>
  <c r="Q21" i="18"/>
  <c r="P22" i="18"/>
  <c r="Q22" i="18"/>
  <c r="P23" i="18"/>
  <c r="Q23" i="18"/>
  <c r="P24" i="18"/>
  <c r="Q24" i="18"/>
  <c r="P25" i="18"/>
  <c r="Q25" i="18"/>
  <c r="P26" i="18"/>
  <c r="Q26" i="18"/>
  <c r="P27" i="18"/>
  <c r="Q27" i="18"/>
  <c r="P28" i="18"/>
  <c r="Q28" i="18"/>
  <c r="P29" i="18"/>
  <c r="Q29" i="18"/>
  <c r="P30" i="18"/>
  <c r="Q30" i="18"/>
  <c r="P31" i="18"/>
  <c r="Q31" i="18"/>
  <c r="P32" i="18"/>
  <c r="Q32" i="18"/>
  <c r="P33" i="18"/>
  <c r="Q33" i="18"/>
  <c r="P34" i="18"/>
  <c r="Q34" i="18"/>
  <c r="P35" i="18"/>
  <c r="Q35" i="18"/>
  <c r="P36" i="18"/>
  <c r="Q36" i="18"/>
  <c r="P37" i="18"/>
  <c r="Q37" i="18"/>
  <c r="P38" i="18"/>
  <c r="Q38" i="18"/>
  <c r="P39" i="18"/>
  <c r="Q39" i="18"/>
  <c r="P40" i="18"/>
  <c r="Q40" i="18"/>
  <c r="P41" i="18"/>
  <c r="Q41" i="18"/>
  <c r="P42" i="18"/>
  <c r="Q42" i="18"/>
  <c r="P43" i="18"/>
  <c r="Q43" i="18"/>
  <c r="P44" i="18"/>
  <c r="Q44" i="18"/>
  <c r="P45" i="18"/>
  <c r="Q45" i="18"/>
  <c r="P46" i="18"/>
  <c r="Q46" i="18"/>
  <c r="P47" i="18"/>
  <c r="Q47" i="18"/>
  <c r="P48" i="18"/>
  <c r="Q48" i="18"/>
  <c r="P49" i="18"/>
  <c r="Q49" i="18"/>
  <c r="P50" i="18"/>
  <c r="Q50" i="18"/>
  <c r="P51" i="18"/>
  <c r="Q51" i="18"/>
  <c r="P52" i="18"/>
  <c r="Q52" i="18"/>
  <c r="P53" i="18"/>
  <c r="Q53" i="18"/>
  <c r="P54" i="18"/>
  <c r="Q54" i="18"/>
  <c r="P55" i="18"/>
  <c r="Q55" i="18"/>
  <c r="P56" i="18"/>
  <c r="Q56" i="18"/>
  <c r="P57" i="18"/>
  <c r="Q57" i="18"/>
  <c r="P58" i="18"/>
  <c r="Q58" i="18"/>
  <c r="P59" i="18"/>
  <c r="Q59" i="18"/>
  <c r="P60" i="18"/>
  <c r="Q60" i="18"/>
  <c r="P61" i="18"/>
  <c r="Q61" i="18"/>
  <c r="P62" i="18"/>
  <c r="Q62" i="18"/>
  <c r="P63" i="18"/>
  <c r="Q63" i="18"/>
  <c r="P64" i="18"/>
  <c r="Q64" i="18"/>
  <c r="P65" i="18"/>
  <c r="Q65" i="18"/>
  <c r="P66" i="18"/>
  <c r="Q66" i="18"/>
  <c r="P67" i="18"/>
  <c r="Q67" i="18"/>
  <c r="P68" i="18"/>
  <c r="Q68" i="18"/>
  <c r="P69" i="18"/>
  <c r="Q69" i="18"/>
  <c r="P70" i="18"/>
  <c r="Q70" i="18"/>
  <c r="P71" i="18"/>
  <c r="Q71" i="18"/>
  <c r="P72" i="18"/>
  <c r="Q72" i="18"/>
  <c r="P73" i="18"/>
  <c r="Q73" i="18"/>
  <c r="P74" i="18"/>
  <c r="Q74" i="18"/>
  <c r="P75" i="18"/>
  <c r="Q75" i="18"/>
  <c r="P76" i="18"/>
  <c r="Q76" i="18"/>
  <c r="P77" i="18"/>
  <c r="Q77" i="18"/>
  <c r="P78" i="18"/>
  <c r="Q78" i="18"/>
  <c r="P79" i="18"/>
  <c r="Q79" i="18"/>
  <c r="P80" i="18"/>
  <c r="Q80" i="18"/>
  <c r="P81" i="18"/>
  <c r="Q81" i="18"/>
  <c r="P82" i="18"/>
  <c r="Q82" i="18"/>
  <c r="P83" i="18"/>
  <c r="Q83" i="18"/>
  <c r="P84" i="18"/>
  <c r="Q84" i="18"/>
  <c r="P85" i="18"/>
  <c r="Q85" i="18"/>
  <c r="P86" i="18"/>
  <c r="Q86" i="18"/>
  <c r="P87" i="18"/>
  <c r="Q87" i="18"/>
  <c r="P88" i="18"/>
  <c r="Q88" i="18"/>
  <c r="P89" i="18"/>
  <c r="Q89" i="18"/>
  <c r="P90" i="18"/>
  <c r="Q90" i="18"/>
  <c r="P91" i="18"/>
  <c r="Q91" i="18"/>
  <c r="P92" i="18"/>
  <c r="Q92" i="18"/>
  <c r="P93" i="18"/>
  <c r="Q93" i="18"/>
  <c r="P94" i="18"/>
  <c r="Q94" i="18"/>
  <c r="P95" i="18"/>
  <c r="Q95" i="18"/>
  <c r="P96" i="18"/>
  <c r="Q96" i="18"/>
  <c r="P97" i="18"/>
  <c r="Q97" i="18"/>
  <c r="P98" i="18"/>
  <c r="Q98" i="18"/>
  <c r="P99" i="18"/>
  <c r="Q99" i="18"/>
  <c r="P100" i="18"/>
  <c r="Q100" i="18"/>
  <c r="P101" i="18"/>
  <c r="Q101" i="18"/>
  <c r="P102" i="18"/>
  <c r="Q102" i="18"/>
  <c r="P103" i="18"/>
  <c r="Q103" i="18"/>
  <c r="P104" i="18"/>
  <c r="Q104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B104" i="18"/>
  <c r="A104" i="18"/>
  <c r="B103" i="18"/>
  <c r="A103" i="18"/>
  <c r="B102" i="18"/>
  <c r="A102" i="18"/>
  <c r="B101" i="18"/>
  <c r="A101" i="18"/>
  <c r="B100" i="18"/>
  <c r="A100" i="18"/>
  <c r="B99" i="18"/>
  <c r="A99" i="18"/>
  <c r="B98" i="18"/>
  <c r="A98" i="18"/>
  <c r="B97" i="18"/>
  <c r="A97" i="18"/>
  <c r="B96" i="18"/>
  <c r="A96" i="18"/>
  <c r="B95" i="18"/>
  <c r="A95" i="18"/>
  <c r="B94" i="18"/>
  <c r="A94" i="18"/>
  <c r="B93" i="18"/>
  <c r="A93" i="18"/>
  <c r="B92" i="18"/>
  <c r="A92" i="18"/>
  <c r="B91" i="18"/>
  <c r="A91" i="18"/>
  <c r="B90" i="18"/>
  <c r="A90" i="18"/>
  <c r="B89" i="18"/>
  <c r="A89" i="18"/>
  <c r="B88" i="18"/>
  <c r="A88" i="18"/>
  <c r="B87" i="18"/>
  <c r="A87" i="18"/>
  <c r="B86" i="18"/>
  <c r="A86" i="18"/>
  <c r="B85" i="18"/>
  <c r="A85" i="18"/>
  <c r="B84" i="18"/>
  <c r="A84" i="18"/>
  <c r="B83" i="18"/>
  <c r="A83" i="18"/>
  <c r="B82" i="18"/>
  <c r="A82" i="18"/>
  <c r="B81" i="18"/>
  <c r="A81" i="18"/>
  <c r="B80" i="18"/>
  <c r="A80" i="18"/>
  <c r="B79" i="18"/>
  <c r="A79" i="18"/>
  <c r="B78" i="18"/>
  <c r="A78" i="18"/>
  <c r="B77" i="18"/>
  <c r="A77" i="18"/>
  <c r="B76" i="18"/>
  <c r="A76" i="18"/>
  <c r="B75" i="18"/>
  <c r="A75" i="18"/>
  <c r="B74" i="18"/>
  <c r="A74" i="18"/>
  <c r="B73" i="18"/>
  <c r="A73" i="18"/>
  <c r="B72" i="18"/>
  <c r="A72" i="18"/>
  <c r="B71" i="18"/>
  <c r="A71" i="18"/>
  <c r="B70" i="18"/>
  <c r="A70" i="18"/>
  <c r="B69" i="18"/>
  <c r="A69" i="18"/>
  <c r="B68" i="18"/>
  <c r="A68" i="18"/>
  <c r="B67" i="18"/>
  <c r="A67" i="18"/>
  <c r="B66" i="18"/>
  <c r="A66" i="18"/>
  <c r="B65" i="18"/>
  <c r="A65" i="18"/>
  <c r="B64" i="18"/>
  <c r="A64" i="18"/>
  <c r="B63" i="18"/>
  <c r="A63" i="18"/>
  <c r="B62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A56" i="18"/>
  <c r="B55" i="18"/>
  <c r="A55" i="18"/>
  <c r="B54" i="18"/>
  <c r="A54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B47" i="18"/>
  <c r="A47" i="18"/>
  <c r="B46" i="18"/>
  <c r="A46" i="18"/>
  <c r="B45" i="18"/>
  <c r="A45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B32" i="18"/>
  <c r="A32" i="18"/>
  <c r="B31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M3" i="18"/>
  <c r="L3" i="18"/>
  <c r="K3" i="18"/>
  <c r="J3" i="18"/>
  <c r="I3" i="18"/>
  <c r="H3" i="18"/>
  <c r="G3" i="18"/>
  <c r="F3" i="18"/>
  <c r="E3" i="18"/>
  <c r="D3" i="18"/>
  <c r="L2" i="18"/>
  <c r="I2" i="18"/>
  <c r="C1" i="18"/>
  <c r="C16" i="9"/>
  <c r="C17" i="9"/>
  <c r="E17" i="9"/>
  <c r="C18" i="9"/>
  <c r="C19" i="9"/>
  <c r="E19" i="9"/>
  <c r="C20" i="9"/>
  <c r="C21" i="9"/>
  <c r="E21" i="9"/>
  <c r="C22" i="9"/>
  <c r="C23" i="9"/>
  <c r="E23" i="9"/>
  <c r="C24" i="9"/>
  <c r="C25" i="9"/>
  <c r="E25" i="9"/>
  <c r="C26" i="9"/>
  <c r="C27" i="9"/>
  <c r="E27" i="9"/>
  <c r="C28" i="9"/>
  <c r="C29" i="9"/>
  <c r="E29" i="9"/>
  <c r="C30" i="9"/>
  <c r="C31" i="9"/>
  <c r="E31" i="9"/>
  <c r="C32" i="9"/>
  <c r="C33" i="9"/>
  <c r="E33" i="9"/>
  <c r="C34" i="9"/>
  <c r="C35" i="9"/>
  <c r="E35" i="9"/>
  <c r="C36" i="9"/>
  <c r="C37" i="9"/>
  <c r="E37" i="9"/>
  <c r="C38" i="9"/>
  <c r="C39" i="9"/>
  <c r="E39" i="9"/>
  <c r="C40" i="9"/>
  <c r="C41" i="9"/>
  <c r="E41" i="9"/>
  <c r="C42" i="9"/>
  <c r="C43" i="9"/>
  <c r="E43" i="9"/>
  <c r="C44" i="9"/>
  <c r="C45" i="9"/>
  <c r="E45" i="9"/>
  <c r="C46" i="9"/>
  <c r="C47" i="9"/>
  <c r="E47" i="9"/>
  <c r="C48" i="9"/>
  <c r="C49" i="9"/>
  <c r="E49" i="9"/>
  <c r="C50" i="9"/>
  <c r="C51" i="9"/>
  <c r="E51" i="9"/>
  <c r="C52" i="9"/>
  <c r="C53" i="9"/>
  <c r="E53" i="9"/>
  <c r="C54" i="9"/>
  <c r="C55" i="9"/>
  <c r="E55" i="9"/>
  <c r="C56" i="9"/>
  <c r="C57" i="9"/>
  <c r="E57" i="9"/>
  <c r="C58" i="9"/>
  <c r="C59" i="9"/>
  <c r="E59" i="9"/>
  <c r="C60" i="9"/>
  <c r="C61" i="9"/>
  <c r="E61" i="9"/>
  <c r="C62" i="9"/>
  <c r="C63" i="9"/>
  <c r="E63" i="9"/>
  <c r="C64" i="9"/>
  <c r="C65" i="9"/>
  <c r="E65" i="9"/>
  <c r="C66" i="9"/>
  <c r="C67" i="9"/>
  <c r="E67" i="9"/>
  <c r="C68" i="9"/>
  <c r="C69" i="9"/>
  <c r="E69" i="9"/>
  <c r="C70" i="9"/>
  <c r="C71" i="9"/>
  <c r="E71" i="9"/>
  <c r="C72" i="9"/>
  <c r="C73" i="9"/>
  <c r="E73" i="9"/>
  <c r="C74" i="9"/>
  <c r="C75" i="9"/>
  <c r="E75" i="9"/>
  <c r="C76" i="9"/>
  <c r="C77" i="9"/>
  <c r="E77" i="9"/>
  <c r="C78" i="9"/>
  <c r="C79" i="9"/>
  <c r="E79" i="9"/>
  <c r="C80" i="9"/>
  <c r="C81" i="9"/>
  <c r="E81" i="9"/>
  <c r="C82" i="9"/>
  <c r="C83" i="9"/>
  <c r="E83" i="9"/>
  <c r="C84" i="9"/>
  <c r="C85" i="9"/>
  <c r="E85" i="9"/>
  <c r="C86" i="9"/>
  <c r="C87" i="9"/>
  <c r="E87" i="9"/>
  <c r="C88" i="9"/>
  <c r="C89" i="9"/>
  <c r="E89" i="9"/>
  <c r="C90" i="9"/>
  <c r="C91" i="9"/>
  <c r="E91" i="9"/>
  <c r="C92" i="9"/>
  <c r="C93" i="9"/>
  <c r="E93" i="9"/>
  <c r="C94" i="9"/>
  <c r="C95" i="9"/>
  <c r="E95" i="9"/>
  <c r="C96" i="9"/>
  <c r="C97" i="9"/>
  <c r="E97" i="9"/>
  <c r="C98" i="9"/>
  <c r="C99" i="9"/>
  <c r="E99" i="9"/>
  <c r="C100" i="9"/>
  <c r="C101" i="9"/>
  <c r="E101" i="9"/>
  <c r="C102" i="9"/>
  <c r="C103" i="9"/>
  <c r="E103" i="9"/>
  <c r="C10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5" i="9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5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5" i="7"/>
  <c r="A5" i="7"/>
  <c r="C1" i="7"/>
  <c r="C1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5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J1" i="3"/>
  <c r="B2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4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4" i="3"/>
  <c r="G11" i="21"/>
  <c r="L4" i="21"/>
  <c r="A22" i="21"/>
  <c r="C34" i="21"/>
  <c r="A38" i="21"/>
  <c r="B73" i="14"/>
  <c r="A73" i="14"/>
  <c r="B72" i="14"/>
  <c r="A72" i="14"/>
  <c r="B71" i="14"/>
  <c r="A71" i="14"/>
  <c r="B70" i="14"/>
  <c r="A70" i="14"/>
  <c r="B69" i="14"/>
  <c r="A69" i="14"/>
  <c r="B68" i="14"/>
  <c r="A68" i="14"/>
  <c r="B67" i="14"/>
  <c r="A67" i="14"/>
  <c r="B66" i="14"/>
  <c r="A66" i="14"/>
  <c r="B65" i="14"/>
  <c r="A65" i="14"/>
  <c r="B64" i="14"/>
  <c r="A64" i="14"/>
  <c r="B63" i="14"/>
  <c r="A63" i="14"/>
  <c r="B62" i="14"/>
  <c r="A62" i="14"/>
  <c r="B61" i="14"/>
  <c r="A61" i="14"/>
  <c r="B60" i="14"/>
  <c r="A60" i="14"/>
  <c r="B59" i="14"/>
  <c r="A59" i="14"/>
  <c r="B58" i="14"/>
  <c r="A58" i="14"/>
  <c r="B57" i="14"/>
  <c r="A57" i="14"/>
  <c r="B56" i="14"/>
  <c r="A56" i="14"/>
  <c r="B55" i="14"/>
  <c r="A55" i="14"/>
  <c r="B54" i="14"/>
  <c r="A54" i="14"/>
  <c r="B53" i="14"/>
  <c r="A53" i="14"/>
  <c r="B52" i="14"/>
  <c r="A52" i="14"/>
  <c r="B51" i="14"/>
  <c r="A51" i="14"/>
  <c r="B50" i="14"/>
  <c r="A50" i="14"/>
  <c r="B49" i="14"/>
  <c r="A49" i="14"/>
  <c r="B48" i="14"/>
  <c r="A48" i="14"/>
  <c r="B47" i="14"/>
  <c r="A47" i="14"/>
  <c r="B46" i="14"/>
  <c r="A46" i="14"/>
  <c r="B45" i="14"/>
  <c r="A45" i="14"/>
  <c r="B44" i="14"/>
  <c r="A44" i="14"/>
  <c r="B43" i="14"/>
  <c r="A43" i="14"/>
  <c r="B42" i="14"/>
  <c r="A42" i="14"/>
  <c r="B41" i="14"/>
  <c r="A41" i="14"/>
  <c r="B40" i="14"/>
  <c r="A40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J2" i="14"/>
  <c r="I2" i="14"/>
  <c r="H2" i="14"/>
  <c r="G2" i="14"/>
  <c r="F2" i="14"/>
  <c r="E2" i="14"/>
  <c r="D2" i="14"/>
  <c r="I1" i="14"/>
  <c r="DL4" i="10"/>
  <c r="DP4" i="10"/>
  <c r="DE4" i="10"/>
  <c r="DA4" i="10"/>
  <c r="CP4" i="10"/>
  <c r="CG4" i="10"/>
  <c r="CC4" i="10"/>
  <c r="BT4" i="10"/>
  <c r="BP4" i="10"/>
  <c r="BG4" i="10"/>
  <c r="BC4" i="10"/>
  <c r="AT4" i="10"/>
  <c r="AP4" i="10"/>
  <c r="AG4" i="10"/>
  <c r="AC4" i="10"/>
  <c r="W3" i="10"/>
  <c r="AJ3" i="10"/>
  <c r="AW3" i="10"/>
  <c r="BJ3" i="10"/>
  <c r="BW3" i="10"/>
  <c r="CJ3" i="10"/>
  <c r="DF3" i="10"/>
  <c r="DQ3" i="10"/>
  <c r="U3" i="10"/>
  <c r="AH3" i="10"/>
  <c r="AU3" i="10"/>
  <c r="BH3" i="10"/>
  <c r="BU3" i="10"/>
  <c r="CH3" i="10"/>
  <c r="A2" i="10"/>
  <c r="O2" i="10"/>
  <c r="AB2" i="10"/>
  <c r="AO2" i="10"/>
  <c r="BB2" i="10"/>
  <c r="BO2" i="10"/>
  <c r="CB2" i="10"/>
  <c r="CO2" i="10"/>
  <c r="CZ2" i="10"/>
  <c r="DK2" i="10"/>
  <c r="T4" i="10"/>
  <c r="P4" i="10"/>
  <c r="E3" i="10"/>
  <c r="G4" i="10"/>
  <c r="C4" i="10"/>
  <c r="H3" i="10"/>
  <c r="S1" i="9"/>
  <c r="M1" i="9"/>
  <c r="AN2" i="9"/>
  <c r="AH2" i="9"/>
  <c r="AB2" i="9"/>
  <c r="V2" i="9"/>
  <c r="P2" i="9"/>
  <c r="J2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D2" i="9"/>
  <c r="N2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K3" i="7"/>
  <c r="J3" i="7"/>
  <c r="I3" i="7"/>
  <c r="H3" i="7"/>
  <c r="G3" i="7"/>
  <c r="F3" i="7"/>
  <c r="E3" i="7"/>
  <c r="J2" i="7"/>
  <c r="K2" i="5"/>
  <c r="L3" i="5"/>
  <c r="K3" i="5"/>
  <c r="J3" i="5"/>
  <c r="I3" i="5"/>
  <c r="H3" i="5"/>
  <c r="G3" i="5"/>
  <c r="F3" i="5"/>
  <c r="K2" i="3"/>
  <c r="S2" i="3"/>
  <c r="J2" i="3"/>
  <c r="R2" i="3"/>
  <c r="I2" i="3"/>
  <c r="Q2" i="3"/>
  <c r="H2" i="3"/>
  <c r="P2" i="3"/>
  <c r="G2" i="3"/>
  <c r="O2" i="3"/>
  <c r="F2" i="3"/>
  <c r="N2" i="3"/>
  <c r="E2" i="3"/>
  <c r="M2" i="3"/>
  <c r="C1" i="3"/>
  <c r="M19" i="21"/>
  <c r="K33" i="21"/>
  <c r="L33" i="21"/>
  <c r="AA69" i="19"/>
  <c r="D92" i="19"/>
  <c r="D84" i="19"/>
  <c r="D52" i="19"/>
  <c r="D44" i="19"/>
  <c r="AD103" i="19"/>
  <c r="AD47" i="19"/>
  <c r="AD39" i="19"/>
  <c r="AD31" i="19"/>
  <c r="AG92" i="19"/>
  <c r="AG84" i="19"/>
  <c r="AG80" i="19"/>
  <c r="AG76" i="19"/>
  <c r="AG64" i="19"/>
  <c r="AG56" i="19"/>
  <c r="AG52" i="19"/>
  <c r="AG48" i="19"/>
  <c r="AG44" i="19"/>
  <c r="AG40" i="19"/>
  <c r="AG36" i="19"/>
  <c r="AG16" i="19"/>
  <c r="E80" i="19"/>
  <c r="E56" i="19"/>
  <c r="E32" i="19"/>
  <c r="E16" i="19"/>
  <c r="AA73" i="19"/>
  <c r="E97" i="19"/>
  <c r="E65" i="19"/>
  <c r="J40" i="21"/>
  <c r="AM17" i="10"/>
  <c r="M17" i="10"/>
  <c r="I17" i="10"/>
  <c r="AZ17" i="10"/>
  <c r="CM17" i="10"/>
  <c r="CM15" i="10"/>
  <c r="I15" i="10"/>
  <c r="BZ15" i="10"/>
  <c r="I13" i="10"/>
  <c r="D11" i="18"/>
  <c r="M13" i="10"/>
  <c r="M12" i="10"/>
  <c r="Z13" i="10"/>
  <c r="BZ12" i="10"/>
  <c r="CM13" i="10"/>
  <c r="AZ13" i="10"/>
  <c r="AM13" i="10"/>
  <c r="AM15" i="10"/>
  <c r="AM12" i="10"/>
  <c r="Z12" i="10"/>
  <c r="CM16" i="10"/>
  <c r="L13" i="10"/>
  <c r="L15" i="10"/>
  <c r="M15" i="10"/>
  <c r="M16" i="10"/>
  <c r="BZ13" i="10"/>
  <c r="BZ16" i="10"/>
  <c r="AZ16" i="10"/>
  <c r="BZ17" i="10"/>
  <c r="Z17" i="10"/>
  <c r="AZ12" i="10"/>
  <c r="AZ15" i="10"/>
  <c r="CM12" i="10"/>
  <c r="L17" i="10"/>
  <c r="M7" i="34"/>
  <c r="DY17" i="10"/>
  <c r="S15" i="18"/>
  <c r="DW12" i="10"/>
  <c r="I34" i="21"/>
  <c r="M40" i="21"/>
  <c r="M26" i="18"/>
  <c r="L39" i="21"/>
  <c r="D97" i="9"/>
  <c r="D89" i="9"/>
  <c r="D81" i="9"/>
  <c r="D73" i="9"/>
  <c r="D65" i="9"/>
  <c r="D57" i="9"/>
  <c r="D49" i="9"/>
  <c r="D41" i="9"/>
  <c r="D33" i="9"/>
  <c r="D25" i="9"/>
  <c r="D17" i="9"/>
  <c r="D99" i="9"/>
  <c r="D91" i="9"/>
  <c r="D83" i="9"/>
  <c r="D75" i="9"/>
  <c r="D67" i="9"/>
  <c r="D59" i="9"/>
  <c r="D51" i="9"/>
  <c r="D43" i="9"/>
  <c r="D35" i="9"/>
  <c r="D27" i="9"/>
  <c r="D19" i="9"/>
  <c r="E102" i="9"/>
  <c r="D102" i="9"/>
  <c r="E98" i="9"/>
  <c r="D98" i="9"/>
  <c r="E94" i="9"/>
  <c r="D94" i="9"/>
  <c r="E90" i="9"/>
  <c r="D90" i="9"/>
  <c r="E86" i="9"/>
  <c r="D86" i="9"/>
  <c r="E82" i="9"/>
  <c r="D82" i="9"/>
  <c r="E78" i="9"/>
  <c r="D78" i="9"/>
  <c r="E74" i="9"/>
  <c r="D74" i="9"/>
  <c r="E70" i="9"/>
  <c r="D70" i="9"/>
  <c r="E66" i="9"/>
  <c r="D66" i="9"/>
  <c r="E62" i="9"/>
  <c r="D62" i="9"/>
  <c r="E58" i="9"/>
  <c r="D58" i="9"/>
  <c r="E54" i="9"/>
  <c r="D54" i="9"/>
  <c r="E50" i="9"/>
  <c r="D50" i="9"/>
  <c r="E46" i="9"/>
  <c r="D46" i="9"/>
  <c r="E42" i="9"/>
  <c r="D42" i="9"/>
  <c r="E38" i="9"/>
  <c r="D38" i="9"/>
  <c r="E34" i="9"/>
  <c r="D34" i="9"/>
  <c r="E30" i="9"/>
  <c r="D30" i="9"/>
  <c r="E26" i="9"/>
  <c r="D26" i="9"/>
  <c r="E22" i="9"/>
  <c r="D22" i="9"/>
  <c r="E18" i="9"/>
  <c r="D18" i="9"/>
  <c r="E104" i="9"/>
  <c r="D104" i="9"/>
  <c r="E100" i="9"/>
  <c r="D100" i="9"/>
  <c r="E96" i="9"/>
  <c r="D96" i="9"/>
  <c r="E92" i="9"/>
  <c r="D92" i="9"/>
  <c r="E88" i="9"/>
  <c r="D88" i="9"/>
  <c r="E84" i="9"/>
  <c r="D84" i="9"/>
  <c r="E80" i="9"/>
  <c r="D80" i="9"/>
  <c r="E76" i="9"/>
  <c r="D76" i="9"/>
  <c r="E72" i="9"/>
  <c r="D72" i="9"/>
  <c r="E68" i="9"/>
  <c r="D68" i="9"/>
  <c r="E64" i="9"/>
  <c r="D64" i="9"/>
  <c r="E60" i="9"/>
  <c r="D60" i="9"/>
  <c r="E56" i="9"/>
  <c r="D56" i="9"/>
  <c r="E52" i="9"/>
  <c r="D52" i="9"/>
  <c r="E48" i="9"/>
  <c r="D48" i="9"/>
  <c r="E44" i="9"/>
  <c r="D44" i="9"/>
  <c r="E40" i="9"/>
  <c r="D40" i="9"/>
  <c r="E36" i="9"/>
  <c r="D36" i="9"/>
  <c r="E32" i="9"/>
  <c r="D32" i="9"/>
  <c r="E28" i="9"/>
  <c r="D28" i="9"/>
  <c r="E24" i="9"/>
  <c r="D24" i="9"/>
  <c r="E20" i="9"/>
  <c r="D20" i="9"/>
  <c r="E16" i="9"/>
  <c r="D16" i="9"/>
  <c r="DP17" i="10"/>
  <c r="DS17" i="10"/>
  <c r="E15" i="9"/>
  <c r="D15" i="9"/>
  <c r="E14" i="9"/>
  <c r="D14" i="9"/>
  <c r="E13" i="9"/>
  <c r="D13" i="9"/>
  <c r="E12" i="9"/>
  <c r="D12" i="9"/>
  <c r="E11" i="9"/>
  <c r="D11" i="9"/>
  <c r="E10" i="9"/>
  <c r="D10" i="9"/>
  <c r="E8" i="9"/>
  <c r="D8" i="9"/>
  <c r="H8" i="9"/>
  <c r="G10" i="10"/>
  <c r="H10" i="10"/>
  <c r="E7" i="9"/>
  <c r="D7" i="9"/>
  <c r="J98" i="18"/>
  <c r="H32" i="18"/>
  <c r="E57" i="18"/>
  <c r="O46" i="19"/>
  <c r="J45" i="18"/>
  <c r="G73" i="18"/>
  <c r="I97" i="19"/>
  <c r="X75" i="19"/>
  <c r="O37" i="19"/>
  <c r="F45" i="18"/>
  <c r="H49" i="18"/>
  <c r="E44" i="18"/>
  <c r="R64" i="19"/>
  <c r="L62" i="19"/>
  <c r="F26" i="18"/>
  <c r="CT16" i="10"/>
  <c r="CW16" i="10"/>
  <c r="AA14" i="19"/>
  <c r="F62" i="18"/>
  <c r="O55" i="19"/>
  <c r="H40" i="18"/>
  <c r="O21" i="19"/>
  <c r="I58" i="19"/>
  <c r="H31" i="18"/>
  <c r="L20" i="19"/>
  <c r="G51" i="18"/>
  <c r="E29" i="18"/>
  <c r="L48" i="19"/>
  <c r="I47" i="19"/>
  <c r="X27" i="19"/>
  <c r="F20" i="18"/>
  <c r="U17" i="19"/>
  <c r="F47" i="18"/>
  <c r="X50" i="19"/>
  <c r="O83" i="19"/>
  <c r="G40" i="18"/>
  <c r="E58" i="18"/>
  <c r="L75" i="19"/>
  <c r="F94" i="18"/>
  <c r="H84" i="18"/>
  <c r="P14" i="26"/>
  <c r="V11" i="26"/>
  <c r="V7" i="26"/>
  <c r="X9" i="26"/>
  <c r="AK11" i="26"/>
  <c r="AK7" i="26"/>
  <c r="P5" i="26"/>
  <c r="E13" i="38"/>
  <c r="P15" i="26"/>
  <c r="P10" i="26"/>
  <c r="V9" i="26"/>
  <c r="X11" i="26"/>
  <c r="X7" i="26"/>
  <c r="AJ13" i="5"/>
  <c r="AI11" i="5"/>
  <c r="AG9" i="5"/>
  <c r="AG7" i="5"/>
  <c r="AG11" i="5"/>
  <c r="AF7" i="5"/>
  <c r="AH7" i="5"/>
  <c r="AI10" i="5"/>
  <c r="AJ7" i="5"/>
  <c r="AI12" i="5"/>
  <c r="AG10" i="5"/>
  <c r="AF8" i="5"/>
  <c r="AJ11" i="5"/>
  <c r="AF13" i="5"/>
  <c r="AJ8" i="5"/>
  <c r="AF10" i="5"/>
  <c r="E82" i="18"/>
  <c r="U31" i="19"/>
  <c r="J36" i="18"/>
  <c r="J82" i="18"/>
  <c r="X48" i="19"/>
  <c r="O99" i="19"/>
  <c r="X45" i="19"/>
  <c r="J39" i="18"/>
  <c r="H22" i="18"/>
  <c r="E66" i="18"/>
  <c r="U44" i="19"/>
  <c r="I50" i="19"/>
  <c r="F48" i="18"/>
  <c r="D31" i="18"/>
  <c r="O16" i="19"/>
  <c r="J72" i="18"/>
  <c r="G37" i="18"/>
  <c r="G99" i="18"/>
  <c r="F67" i="18"/>
  <c r="E97" i="18"/>
  <c r="R70" i="19"/>
  <c r="I77" i="19"/>
  <c r="R38" i="19"/>
  <c r="J91" i="18"/>
  <c r="O86" i="19"/>
  <c r="L91" i="19"/>
  <c r="O25" i="19"/>
  <c r="U93" i="19"/>
  <c r="X30" i="19"/>
  <c r="G16" i="18"/>
  <c r="U74" i="19"/>
  <c r="I35" i="19"/>
  <c r="G95" i="18"/>
  <c r="E77" i="18"/>
  <c r="R76" i="19"/>
  <c r="I101" i="19"/>
  <c r="J51" i="18"/>
  <c r="H38" i="18"/>
  <c r="G46" i="18"/>
  <c r="X51" i="19"/>
  <c r="F82" i="18"/>
  <c r="P104" i="5"/>
  <c r="M104" i="5"/>
  <c r="N104" i="5"/>
  <c r="O104" i="5"/>
  <c r="P100" i="5"/>
  <c r="M100" i="5"/>
  <c r="N100" i="5"/>
  <c r="O100" i="5"/>
  <c r="P96" i="5"/>
  <c r="M96" i="5"/>
  <c r="N96" i="5"/>
  <c r="O96" i="5"/>
  <c r="P92" i="5"/>
  <c r="M92" i="5"/>
  <c r="N92" i="5"/>
  <c r="O92" i="5"/>
  <c r="P88" i="5"/>
  <c r="M88" i="5"/>
  <c r="N88" i="5"/>
  <c r="O88" i="5"/>
  <c r="P84" i="5"/>
  <c r="M84" i="5"/>
  <c r="N84" i="5"/>
  <c r="O84" i="5"/>
  <c r="P80" i="5"/>
  <c r="M80" i="5"/>
  <c r="N80" i="5"/>
  <c r="O80" i="5"/>
  <c r="P76" i="5"/>
  <c r="M76" i="5"/>
  <c r="N76" i="5"/>
  <c r="O76" i="5"/>
  <c r="P72" i="5"/>
  <c r="M72" i="5"/>
  <c r="N72" i="5"/>
  <c r="O72" i="5"/>
  <c r="P68" i="5"/>
  <c r="M68" i="5"/>
  <c r="N68" i="5"/>
  <c r="O68" i="5"/>
  <c r="P64" i="5"/>
  <c r="M64" i="5"/>
  <c r="N64" i="5"/>
  <c r="O64" i="5"/>
  <c r="P60" i="5"/>
  <c r="M60" i="5"/>
  <c r="N60" i="5"/>
  <c r="O60" i="5"/>
  <c r="P56" i="5"/>
  <c r="M56" i="5"/>
  <c r="N56" i="5"/>
  <c r="O56" i="5"/>
  <c r="P52" i="5"/>
  <c r="M52" i="5"/>
  <c r="N52" i="5"/>
  <c r="O52" i="5"/>
  <c r="P48" i="5"/>
  <c r="M48" i="5"/>
  <c r="N48" i="5"/>
  <c r="O48" i="5"/>
  <c r="P44" i="5"/>
  <c r="M44" i="5"/>
  <c r="N44" i="5"/>
  <c r="O44" i="5"/>
  <c r="P40" i="5"/>
  <c r="M40" i="5"/>
  <c r="N40" i="5"/>
  <c r="O40" i="5"/>
  <c r="P36" i="5"/>
  <c r="M36" i="5"/>
  <c r="N36" i="5"/>
  <c r="O36" i="5"/>
  <c r="P32" i="5"/>
  <c r="M32" i="5"/>
  <c r="N32" i="5"/>
  <c r="O32" i="5"/>
  <c r="P28" i="5"/>
  <c r="M28" i="5"/>
  <c r="N28" i="5"/>
  <c r="O28" i="5"/>
  <c r="P24" i="5"/>
  <c r="M24" i="5"/>
  <c r="N24" i="5"/>
  <c r="O24" i="5"/>
  <c r="P20" i="5"/>
  <c r="M20" i="5"/>
  <c r="N20" i="5"/>
  <c r="O20" i="5"/>
  <c r="P16" i="5"/>
  <c r="M16" i="5"/>
  <c r="N16" i="5"/>
  <c r="O16" i="5"/>
  <c r="N12" i="5"/>
  <c r="M8" i="5"/>
  <c r="N8" i="5"/>
  <c r="M101" i="5"/>
  <c r="N101" i="5"/>
  <c r="O101" i="5"/>
  <c r="P101" i="5"/>
  <c r="M97" i="5"/>
  <c r="N97" i="5"/>
  <c r="O97" i="5"/>
  <c r="P97" i="5"/>
  <c r="M93" i="5"/>
  <c r="N93" i="5"/>
  <c r="O93" i="5"/>
  <c r="P93" i="5"/>
  <c r="M89" i="5"/>
  <c r="N89" i="5"/>
  <c r="O89" i="5"/>
  <c r="P89" i="5"/>
  <c r="M85" i="5"/>
  <c r="N85" i="5"/>
  <c r="O85" i="5"/>
  <c r="P85" i="5"/>
  <c r="M81" i="5"/>
  <c r="N81" i="5"/>
  <c r="O81" i="5"/>
  <c r="P81" i="5"/>
  <c r="M77" i="5"/>
  <c r="N77" i="5"/>
  <c r="O77" i="5"/>
  <c r="P77" i="5"/>
  <c r="M73" i="5"/>
  <c r="N73" i="5"/>
  <c r="O73" i="5"/>
  <c r="P73" i="5"/>
  <c r="M69" i="5"/>
  <c r="N69" i="5"/>
  <c r="O69" i="5"/>
  <c r="P69" i="5"/>
  <c r="M65" i="5"/>
  <c r="N65" i="5"/>
  <c r="O65" i="5"/>
  <c r="P65" i="5"/>
  <c r="M61" i="5"/>
  <c r="N61" i="5"/>
  <c r="O61" i="5"/>
  <c r="P61" i="5"/>
  <c r="M57" i="5"/>
  <c r="N57" i="5"/>
  <c r="O57" i="5"/>
  <c r="P57" i="5"/>
  <c r="M53" i="5"/>
  <c r="N53" i="5"/>
  <c r="O53" i="5"/>
  <c r="P53" i="5"/>
  <c r="M49" i="5"/>
  <c r="N49" i="5"/>
  <c r="O49" i="5"/>
  <c r="P49" i="5"/>
  <c r="M45" i="5"/>
  <c r="N45" i="5"/>
  <c r="O45" i="5"/>
  <c r="P45" i="5"/>
  <c r="M41" i="5"/>
  <c r="N41" i="5"/>
  <c r="O41" i="5"/>
  <c r="P41" i="5"/>
  <c r="M37" i="5"/>
  <c r="N37" i="5"/>
  <c r="O37" i="5"/>
  <c r="P37" i="5"/>
  <c r="M33" i="5"/>
  <c r="N33" i="5"/>
  <c r="O33" i="5"/>
  <c r="P33" i="5"/>
  <c r="M29" i="5"/>
  <c r="N29" i="5"/>
  <c r="O29" i="5"/>
  <c r="P29" i="5"/>
  <c r="M25" i="5"/>
  <c r="N25" i="5"/>
  <c r="O25" i="5"/>
  <c r="P25" i="5"/>
  <c r="M21" i="5"/>
  <c r="N21" i="5"/>
  <c r="O21" i="5"/>
  <c r="P21" i="5"/>
  <c r="M17" i="5"/>
  <c r="N17" i="5"/>
  <c r="O17" i="5"/>
  <c r="P17" i="5"/>
  <c r="M13" i="5"/>
  <c r="N13" i="5"/>
  <c r="O13" i="5"/>
  <c r="P13" i="5"/>
  <c r="P102" i="5"/>
  <c r="M102" i="5"/>
  <c r="N102" i="5"/>
  <c r="O102" i="5"/>
  <c r="P98" i="5"/>
  <c r="M98" i="5"/>
  <c r="N98" i="5"/>
  <c r="O98" i="5"/>
  <c r="P94" i="5"/>
  <c r="M94" i="5"/>
  <c r="N94" i="5"/>
  <c r="O94" i="5"/>
  <c r="P90" i="5"/>
  <c r="M90" i="5"/>
  <c r="N90" i="5"/>
  <c r="O90" i="5"/>
  <c r="P86" i="5"/>
  <c r="M86" i="5"/>
  <c r="N86" i="5"/>
  <c r="O86" i="5"/>
  <c r="P82" i="5"/>
  <c r="M82" i="5"/>
  <c r="N82" i="5"/>
  <c r="O82" i="5"/>
  <c r="P78" i="5"/>
  <c r="M78" i="5"/>
  <c r="N78" i="5"/>
  <c r="O78" i="5"/>
  <c r="P74" i="5"/>
  <c r="M74" i="5"/>
  <c r="N74" i="5"/>
  <c r="O74" i="5"/>
  <c r="P70" i="5"/>
  <c r="M70" i="5"/>
  <c r="N70" i="5"/>
  <c r="O70" i="5"/>
  <c r="P66" i="5"/>
  <c r="M66" i="5"/>
  <c r="N66" i="5"/>
  <c r="O66" i="5"/>
  <c r="P62" i="5"/>
  <c r="M62" i="5"/>
  <c r="N62" i="5"/>
  <c r="O62" i="5"/>
  <c r="P58" i="5"/>
  <c r="M58" i="5"/>
  <c r="N58" i="5"/>
  <c r="O58" i="5"/>
  <c r="P54" i="5"/>
  <c r="M54" i="5"/>
  <c r="N54" i="5"/>
  <c r="O54" i="5"/>
  <c r="P50" i="5"/>
  <c r="M50" i="5"/>
  <c r="N50" i="5"/>
  <c r="O50" i="5"/>
  <c r="P46" i="5"/>
  <c r="M46" i="5"/>
  <c r="N46" i="5"/>
  <c r="O46" i="5"/>
  <c r="P42" i="5"/>
  <c r="M42" i="5"/>
  <c r="N42" i="5"/>
  <c r="O42" i="5"/>
  <c r="P38" i="5"/>
  <c r="M38" i="5"/>
  <c r="N38" i="5"/>
  <c r="O38" i="5"/>
  <c r="P34" i="5"/>
  <c r="M34" i="5"/>
  <c r="N34" i="5"/>
  <c r="O34" i="5"/>
  <c r="P30" i="5"/>
  <c r="M30" i="5"/>
  <c r="N30" i="5"/>
  <c r="O30" i="5"/>
  <c r="P26" i="5"/>
  <c r="M26" i="5"/>
  <c r="N26" i="5"/>
  <c r="O26" i="5"/>
  <c r="P22" i="5"/>
  <c r="M22" i="5"/>
  <c r="N22" i="5"/>
  <c r="O22" i="5"/>
  <c r="P18" i="5"/>
  <c r="M18" i="5"/>
  <c r="N18" i="5"/>
  <c r="O18" i="5"/>
  <c r="M14" i="5"/>
  <c r="N14" i="5"/>
  <c r="O14" i="5"/>
  <c r="P14" i="5"/>
  <c r="N10" i="5"/>
  <c r="O10" i="5"/>
  <c r="M10" i="5"/>
  <c r="N6" i="5"/>
  <c r="E30" i="37"/>
  <c r="M6" i="5"/>
  <c r="P103" i="5"/>
  <c r="M103" i="5"/>
  <c r="N103" i="5"/>
  <c r="O103" i="5"/>
  <c r="P99" i="5"/>
  <c r="M99" i="5"/>
  <c r="N99" i="5"/>
  <c r="O99" i="5"/>
  <c r="P95" i="5"/>
  <c r="M95" i="5"/>
  <c r="N95" i="5"/>
  <c r="O95" i="5"/>
  <c r="P91" i="5"/>
  <c r="M91" i="5"/>
  <c r="N91" i="5"/>
  <c r="O91" i="5"/>
  <c r="P87" i="5"/>
  <c r="M87" i="5"/>
  <c r="N87" i="5"/>
  <c r="O87" i="5"/>
  <c r="P83" i="5"/>
  <c r="M83" i="5"/>
  <c r="N83" i="5"/>
  <c r="O83" i="5"/>
  <c r="P79" i="5"/>
  <c r="M79" i="5"/>
  <c r="N79" i="5"/>
  <c r="O79" i="5"/>
  <c r="P75" i="5"/>
  <c r="M75" i="5"/>
  <c r="N75" i="5"/>
  <c r="O75" i="5"/>
  <c r="P71" i="5"/>
  <c r="M71" i="5"/>
  <c r="N71" i="5"/>
  <c r="O71" i="5"/>
  <c r="P67" i="5"/>
  <c r="M67" i="5"/>
  <c r="N67" i="5"/>
  <c r="O67" i="5"/>
  <c r="P63" i="5"/>
  <c r="M63" i="5"/>
  <c r="N63" i="5"/>
  <c r="O63" i="5"/>
  <c r="P59" i="5"/>
  <c r="M59" i="5"/>
  <c r="N59" i="5"/>
  <c r="O59" i="5"/>
  <c r="P55" i="5"/>
  <c r="M55" i="5"/>
  <c r="N55" i="5"/>
  <c r="O55" i="5"/>
  <c r="P51" i="5"/>
  <c r="M51" i="5"/>
  <c r="N51" i="5"/>
  <c r="O51" i="5"/>
  <c r="P47" i="5"/>
  <c r="M47" i="5"/>
  <c r="N47" i="5"/>
  <c r="O47" i="5"/>
  <c r="P43" i="5"/>
  <c r="M43" i="5"/>
  <c r="N43" i="5"/>
  <c r="O43" i="5"/>
  <c r="P39" i="5"/>
  <c r="M39" i="5"/>
  <c r="N39" i="5"/>
  <c r="O39" i="5"/>
  <c r="P35" i="5"/>
  <c r="M35" i="5"/>
  <c r="N35" i="5"/>
  <c r="O35" i="5"/>
  <c r="P31" i="5"/>
  <c r="M31" i="5"/>
  <c r="N31" i="5"/>
  <c r="O31" i="5"/>
  <c r="P27" i="5"/>
  <c r="M27" i="5"/>
  <c r="N27" i="5"/>
  <c r="O27" i="5"/>
  <c r="P23" i="5"/>
  <c r="M23" i="5"/>
  <c r="N23" i="5"/>
  <c r="O23" i="5"/>
  <c r="P19" i="5"/>
  <c r="M19" i="5"/>
  <c r="N19" i="5"/>
  <c r="O19" i="5"/>
  <c r="M15" i="5"/>
  <c r="N15" i="5"/>
  <c r="M11" i="5"/>
  <c r="N11" i="5"/>
  <c r="N7" i="5"/>
  <c r="O7" i="5"/>
  <c r="U65" i="19"/>
  <c r="O63" i="19"/>
  <c r="G57" i="18"/>
  <c r="R51" i="19"/>
  <c r="I19" i="19"/>
  <c r="J90" i="18"/>
  <c r="H79" i="18"/>
  <c r="E17" i="18"/>
  <c r="E53" i="18"/>
  <c r="O91" i="19"/>
  <c r="X41" i="19"/>
  <c r="G18" i="18"/>
  <c r="R95" i="19"/>
  <c r="O36" i="19"/>
  <c r="U19" i="19"/>
  <c r="I17" i="19"/>
  <c r="G31" i="18"/>
  <c r="E49" i="18"/>
  <c r="U49" i="19"/>
  <c r="J71" i="18"/>
  <c r="G42" i="18"/>
  <c r="X101" i="19"/>
  <c r="U38" i="19"/>
  <c r="U32" i="19"/>
  <c r="J20" i="18"/>
  <c r="J54" i="18"/>
  <c r="H95" i="18"/>
  <c r="G75" i="18"/>
  <c r="O75" i="19"/>
  <c r="L54" i="19"/>
  <c r="I43" i="19"/>
  <c r="X20" i="19"/>
  <c r="G36" i="18"/>
  <c r="G72" i="18"/>
  <c r="X47" i="19"/>
  <c r="X81" i="19"/>
  <c r="J26" i="18"/>
  <c r="J96" i="18"/>
  <c r="E95" i="18"/>
  <c r="O101" i="19"/>
  <c r="I65" i="19"/>
  <c r="I95" i="19"/>
  <c r="J19" i="18"/>
  <c r="H36" i="18"/>
  <c r="O66" i="19"/>
  <c r="F96" i="18"/>
  <c r="E61" i="18"/>
  <c r="X58" i="19"/>
  <c r="X32" i="19"/>
  <c r="F101" i="19"/>
  <c r="U34" i="19"/>
  <c r="U16" i="19"/>
  <c r="H33" i="18"/>
  <c r="G41" i="18"/>
  <c r="X80" i="19"/>
  <c r="R33" i="19"/>
  <c r="I56" i="19"/>
  <c r="H41" i="18"/>
  <c r="O87" i="19"/>
  <c r="L37" i="19"/>
  <c r="E24" i="18"/>
  <c r="E64" i="18"/>
  <c r="R69" i="19"/>
  <c r="F56" i="18"/>
  <c r="H54" i="18"/>
  <c r="J28" i="18"/>
  <c r="H63" i="18"/>
  <c r="U39" i="19"/>
  <c r="H20" i="18"/>
  <c r="G62" i="18"/>
  <c r="L65" i="19"/>
  <c r="AA10" i="5"/>
  <c r="Z10" i="5"/>
  <c r="AB10" i="5"/>
  <c r="J68" i="18"/>
  <c r="G53" i="18"/>
  <c r="F65" i="18"/>
  <c r="L28" i="19"/>
  <c r="J79" i="18"/>
  <c r="H44" i="18"/>
  <c r="G58" i="18"/>
  <c r="U60" i="19"/>
  <c r="L79" i="19"/>
  <c r="F103" i="18"/>
  <c r="AD10" i="5"/>
  <c r="L40" i="19"/>
  <c r="O35" i="19"/>
  <c r="I27" i="19"/>
  <c r="J34" i="18"/>
  <c r="J62" i="18"/>
  <c r="H69" i="18"/>
  <c r="G63" i="18"/>
  <c r="G87" i="18"/>
  <c r="F83" i="18"/>
  <c r="R54" i="19"/>
  <c r="O59" i="19"/>
  <c r="L68" i="19"/>
  <c r="I55" i="19"/>
  <c r="I67" i="19"/>
  <c r="R30" i="19"/>
  <c r="E36" i="18"/>
  <c r="U52" i="19"/>
  <c r="R67" i="19"/>
  <c r="O58" i="19"/>
  <c r="U11" i="5"/>
  <c r="I39" i="19"/>
  <c r="H59" i="18"/>
  <c r="F37" i="18"/>
  <c r="E45" i="18"/>
  <c r="E85" i="18"/>
  <c r="O43" i="19"/>
  <c r="X37" i="19"/>
  <c r="G38" i="18"/>
  <c r="F46" i="18"/>
  <c r="E78" i="18"/>
  <c r="J103" i="18"/>
  <c r="H90" i="18"/>
  <c r="AC8" i="5"/>
  <c r="AD8" i="5"/>
  <c r="AE8" i="5"/>
  <c r="F77" i="19"/>
  <c r="L46" i="19"/>
  <c r="H51" i="18"/>
  <c r="E39" i="18"/>
  <c r="U91" i="19"/>
  <c r="O71" i="19"/>
  <c r="L58" i="19"/>
  <c r="R44" i="19"/>
  <c r="X34" i="19"/>
  <c r="H30" i="18"/>
  <c r="G70" i="18"/>
  <c r="F40" i="18"/>
  <c r="E56" i="18"/>
  <c r="E68" i="18"/>
  <c r="X65" i="19"/>
  <c r="U78" i="19"/>
  <c r="R93" i="19"/>
  <c r="X103" i="19"/>
  <c r="H66" i="18"/>
  <c r="X46" i="19"/>
  <c r="R41" i="19"/>
  <c r="O38" i="19"/>
  <c r="I36" i="19"/>
  <c r="I34" i="19"/>
  <c r="O29" i="19"/>
  <c r="J76" i="18"/>
  <c r="G35" i="18"/>
  <c r="G77" i="18"/>
  <c r="E65" i="18"/>
  <c r="U67" i="19"/>
  <c r="U87" i="19"/>
  <c r="R60" i="19"/>
  <c r="R102" i="19"/>
  <c r="O47" i="19"/>
  <c r="L56" i="19"/>
  <c r="R36" i="19"/>
  <c r="X26" i="19"/>
  <c r="J53" i="18"/>
  <c r="G66" i="18"/>
  <c r="G94" i="18"/>
  <c r="F28" i="18"/>
  <c r="I64" i="19"/>
  <c r="T10" i="5"/>
  <c r="W10" i="5"/>
  <c r="E41" i="19"/>
  <c r="E89" i="19"/>
  <c r="AA65" i="19"/>
  <c r="AA97" i="19"/>
  <c r="AA21" i="19"/>
  <c r="I31" i="19"/>
  <c r="O19" i="19"/>
  <c r="I18" i="19"/>
  <c r="G47" i="18"/>
  <c r="E27" i="18"/>
  <c r="I87" i="19"/>
  <c r="X28" i="19"/>
  <c r="J81" i="18"/>
  <c r="E18" i="18"/>
  <c r="E92" i="18"/>
  <c r="R55" i="19"/>
  <c r="E33" i="19"/>
  <c r="E81" i="19"/>
  <c r="AA33" i="19"/>
  <c r="E85" i="19"/>
  <c r="AC13" i="5"/>
  <c r="K40" i="21"/>
  <c r="G18" i="21"/>
  <c r="I20" i="21"/>
  <c r="H20" i="21"/>
  <c r="F31" i="19"/>
  <c r="M6" i="21"/>
  <c r="X44" i="19"/>
  <c r="I28" i="19"/>
  <c r="J44" i="18"/>
  <c r="H27" i="18"/>
  <c r="H57" i="18"/>
  <c r="H89" i="18"/>
  <c r="G19" i="18"/>
  <c r="G55" i="18"/>
  <c r="G83" i="18"/>
  <c r="F31" i="18"/>
  <c r="F57" i="18"/>
  <c r="F75" i="18"/>
  <c r="F91" i="18"/>
  <c r="E25" i="18"/>
  <c r="E35" i="18"/>
  <c r="E69" i="18"/>
  <c r="E93" i="18"/>
  <c r="U81" i="19"/>
  <c r="R56" i="19"/>
  <c r="L98" i="19"/>
  <c r="R40" i="19"/>
  <c r="R31" i="19"/>
  <c r="L30" i="19"/>
  <c r="R27" i="19"/>
  <c r="R24" i="19"/>
  <c r="J41" i="18"/>
  <c r="J67" i="18"/>
  <c r="H24" i="18"/>
  <c r="G54" i="18"/>
  <c r="G68" i="18"/>
  <c r="G88" i="18"/>
  <c r="F36" i="18"/>
  <c r="E16" i="18"/>
  <c r="E60" i="18"/>
  <c r="E74" i="18"/>
  <c r="E90" i="18"/>
  <c r="U56" i="19"/>
  <c r="O48" i="19"/>
  <c r="O68" i="19"/>
  <c r="L53" i="19"/>
  <c r="L69" i="19"/>
  <c r="L85" i="19"/>
  <c r="I76" i="19"/>
  <c r="F104" i="18"/>
  <c r="AC11" i="5"/>
  <c r="O33" i="19"/>
  <c r="U27" i="19"/>
  <c r="U21" i="19"/>
  <c r="H29" i="18"/>
  <c r="X60" i="19"/>
  <c r="X74" i="19"/>
  <c r="L74" i="19"/>
  <c r="L31" i="19"/>
  <c r="J69" i="18"/>
  <c r="G22" i="18"/>
  <c r="E52" i="18"/>
  <c r="I70" i="19"/>
  <c r="AA11" i="5"/>
  <c r="AA25" i="19"/>
  <c r="AA81" i="19"/>
  <c r="AD13" i="5"/>
  <c r="E77" i="19"/>
  <c r="I25" i="21"/>
  <c r="H33" i="21"/>
  <c r="K19" i="21"/>
  <c r="M25" i="21"/>
  <c r="U28" i="19"/>
  <c r="O22" i="19"/>
  <c r="I21" i="19"/>
  <c r="U18" i="19"/>
  <c r="O17" i="19"/>
  <c r="I16" i="19"/>
  <c r="J30" i="18"/>
  <c r="J50" i="18"/>
  <c r="J60" i="18"/>
  <c r="J94" i="18"/>
  <c r="H87" i="18"/>
  <c r="G17" i="18"/>
  <c r="G61" i="18"/>
  <c r="G91" i="18"/>
  <c r="F25" i="18"/>
  <c r="F41" i="18"/>
  <c r="E21" i="18"/>
  <c r="E43" i="18"/>
  <c r="E67" i="18"/>
  <c r="U77" i="19"/>
  <c r="R80" i="19"/>
  <c r="R100" i="19"/>
  <c r="L50" i="19"/>
  <c r="L72" i="19"/>
  <c r="L41" i="19"/>
  <c r="L36" i="19"/>
  <c r="R32" i="19"/>
  <c r="X25" i="19"/>
  <c r="R20" i="19"/>
  <c r="J47" i="18"/>
  <c r="J101" i="18"/>
  <c r="G48" i="18"/>
  <c r="G86" i="18"/>
  <c r="U70" i="19"/>
  <c r="L47" i="19"/>
  <c r="L67" i="19"/>
  <c r="H94" i="18"/>
  <c r="R94" i="19"/>
  <c r="G93" i="18"/>
  <c r="X92" i="19"/>
  <c r="R82" i="19"/>
  <c r="X70" i="19"/>
  <c r="J70" i="18"/>
  <c r="F70" i="18"/>
  <c r="L70" i="19"/>
  <c r="G67" i="18"/>
  <c r="U62" i="19"/>
  <c r="H61" i="18"/>
  <c r="R61" i="19"/>
  <c r="F59" i="18"/>
  <c r="L59" i="19"/>
  <c r="H50" i="18"/>
  <c r="O49" i="19"/>
  <c r="U48" i="19"/>
  <c r="I48" i="19"/>
  <c r="E48" i="18"/>
  <c r="R47" i="19"/>
  <c r="H47" i="18"/>
  <c r="X35" i="19"/>
  <c r="F35" i="18"/>
  <c r="L35" i="19"/>
  <c r="R34" i="19"/>
  <c r="H34" i="18"/>
  <c r="R23" i="19"/>
  <c r="H23" i="18"/>
  <c r="M18" i="21"/>
  <c r="U80" i="19"/>
  <c r="I80" i="19"/>
  <c r="E80" i="18"/>
  <c r="X57" i="19"/>
  <c r="J57" i="18"/>
  <c r="U57" i="19"/>
  <c r="U46" i="19"/>
  <c r="E46" i="18"/>
  <c r="X43" i="19"/>
  <c r="F43" i="18"/>
  <c r="L43" i="19"/>
  <c r="H42" i="18"/>
  <c r="R42" i="19"/>
  <c r="E40" i="18"/>
  <c r="R39" i="19"/>
  <c r="H39" i="18"/>
  <c r="L38" i="19"/>
  <c r="U37" i="19"/>
  <c r="I37" i="19"/>
  <c r="J22" i="18"/>
  <c r="X22" i="19"/>
  <c r="F22" i="18"/>
  <c r="R21" i="19"/>
  <c r="H21" i="18"/>
  <c r="O20" i="19"/>
  <c r="G20" i="18"/>
  <c r="L19" i="19"/>
  <c r="F19" i="18"/>
  <c r="J17" i="18"/>
  <c r="L17" i="19"/>
  <c r="F17" i="18"/>
  <c r="T13" i="5"/>
  <c r="AD9" i="5"/>
  <c r="AC9" i="5"/>
  <c r="G33" i="18"/>
  <c r="G49" i="18"/>
  <c r="G71" i="18"/>
  <c r="G79" i="18"/>
  <c r="O79" i="19"/>
  <c r="J59" i="18"/>
  <c r="U58" i="19"/>
  <c r="F102" i="18"/>
  <c r="M36" i="18"/>
  <c r="AD34" i="19"/>
  <c r="D34" i="19"/>
  <c r="X78" i="19"/>
  <c r="J78" i="18"/>
  <c r="G32" i="18"/>
  <c r="O32" i="19"/>
  <c r="X31" i="19"/>
  <c r="J31" i="18"/>
  <c r="G27" i="18"/>
  <c r="H16" i="18"/>
  <c r="R16" i="19"/>
  <c r="AA101" i="19"/>
  <c r="E101" i="19"/>
  <c r="AG62" i="19"/>
  <c r="E62" i="19"/>
  <c r="E26" i="19"/>
  <c r="AA26" i="19"/>
  <c r="AD26" i="19"/>
  <c r="H103" i="18"/>
  <c r="R103" i="19"/>
  <c r="X102" i="19"/>
  <c r="J102" i="18"/>
  <c r="F78" i="18"/>
  <c r="L78" i="19"/>
  <c r="Z11" i="5"/>
  <c r="T11" i="5"/>
  <c r="AA8" i="5"/>
  <c r="AD12" i="5"/>
  <c r="AA7" i="5"/>
  <c r="U7" i="5"/>
  <c r="X7" i="5"/>
  <c r="U13" i="5"/>
  <c r="U12" i="5"/>
  <c r="Z9" i="5"/>
  <c r="AC10" i="5"/>
  <c r="AE10" i="5"/>
  <c r="O100" i="19"/>
  <c r="G100" i="18"/>
  <c r="R97" i="19"/>
  <c r="H97" i="18"/>
  <c r="O96" i="19"/>
  <c r="R77" i="19"/>
  <c r="H77" i="18"/>
  <c r="E75" i="18"/>
  <c r="I75" i="19"/>
  <c r="X73" i="19"/>
  <c r="J73" i="18"/>
  <c r="F73" i="18"/>
  <c r="L73" i="19"/>
  <c r="E72" i="18"/>
  <c r="I72" i="19"/>
  <c r="X55" i="19"/>
  <c r="J55" i="18"/>
  <c r="L55" i="19"/>
  <c r="F55" i="18"/>
  <c r="U54" i="19"/>
  <c r="I54" i="19"/>
  <c r="E54" i="18"/>
  <c r="R53" i="19"/>
  <c r="H53" i="18"/>
  <c r="O52" i="19"/>
  <c r="L51" i="19"/>
  <c r="F51" i="18"/>
  <c r="O27" i="19"/>
  <c r="AA92" i="19"/>
  <c r="D60" i="19"/>
  <c r="AA60" i="19"/>
  <c r="L101" i="19"/>
  <c r="U100" i="19"/>
  <c r="I100" i="19"/>
  <c r="E100" i="18"/>
  <c r="G98" i="18"/>
  <c r="O98" i="19"/>
  <c r="L81" i="19"/>
  <c r="F81" i="18"/>
  <c r="R78" i="19"/>
  <c r="H78" i="18"/>
  <c r="J77" i="18"/>
  <c r="X77" i="19"/>
  <c r="R43" i="19"/>
  <c r="L39" i="19"/>
  <c r="U20" i="19"/>
  <c r="H17" i="18"/>
  <c r="M26" i="21"/>
  <c r="M4" i="21"/>
  <c r="AA104" i="19"/>
  <c r="AG104" i="19"/>
  <c r="AA37" i="19"/>
  <c r="E37" i="19"/>
  <c r="U9" i="5"/>
  <c r="Z7" i="5"/>
  <c r="T7" i="5"/>
  <c r="T12" i="5"/>
  <c r="AC12" i="5"/>
  <c r="AE12" i="5"/>
  <c r="U8" i="5"/>
  <c r="Z13" i="5"/>
  <c r="AA9" i="5"/>
  <c r="X95" i="19"/>
  <c r="J95" i="18"/>
  <c r="I42" i="19"/>
  <c r="U17" i="10"/>
  <c r="CH17" i="10"/>
  <c r="CT17" i="10"/>
  <c r="CW17" i="10"/>
  <c r="O30" i="19"/>
  <c r="F39" i="18"/>
  <c r="F77" i="18"/>
  <c r="J97" i="18"/>
  <c r="G30" i="18"/>
  <c r="H74" i="18"/>
  <c r="E90" i="19"/>
  <c r="AD90" i="19"/>
  <c r="AA90" i="19"/>
  <c r="AD86" i="19"/>
  <c r="E86" i="19"/>
  <c r="E82" i="19"/>
  <c r="D82" i="19"/>
  <c r="AD30" i="19"/>
  <c r="AA30" i="19"/>
  <c r="E30" i="19"/>
  <c r="AG30" i="19"/>
  <c r="D30" i="19"/>
  <c r="R91" i="19"/>
  <c r="O90" i="19"/>
  <c r="G90" i="18"/>
  <c r="E89" i="18"/>
  <c r="R88" i="19"/>
  <c r="X87" i="19"/>
  <c r="F87" i="18"/>
  <c r="L87" i="19"/>
  <c r="U86" i="19"/>
  <c r="I86" i="19"/>
  <c r="E86" i="18"/>
  <c r="G76" i="18"/>
  <c r="O76" i="19"/>
  <c r="M71" i="18"/>
  <c r="G69" i="18"/>
  <c r="J66" i="18"/>
  <c r="R65" i="19"/>
  <c r="G64" i="18"/>
  <c r="O64" i="19"/>
  <c r="X63" i="19"/>
  <c r="J63" i="18"/>
  <c r="F63" i="18"/>
  <c r="I62" i="19"/>
  <c r="D44" i="18"/>
  <c r="H43" i="18"/>
  <c r="AG75" i="19"/>
  <c r="D75" i="19"/>
  <c r="AG71" i="19"/>
  <c r="AD71" i="19"/>
  <c r="AG27" i="19"/>
  <c r="E27" i="19"/>
  <c r="H104" i="18"/>
  <c r="R104" i="19"/>
  <c r="U102" i="19"/>
  <c r="O85" i="19"/>
  <c r="U84" i="19"/>
  <c r="E84" i="18"/>
  <c r="I73" i="19"/>
  <c r="E73" i="18"/>
  <c r="H72" i="18"/>
  <c r="F60" i="18"/>
  <c r="X52" i="19"/>
  <c r="O50" i="19"/>
  <c r="G50" i="18"/>
  <c r="X49" i="19"/>
  <c r="L49" i="19"/>
  <c r="H48" i="18"/>
  <c r="R48" i="19"/>
  <c r="H46" i="18"/>
  <c r="R46" i="19"/>
  <c r="O45" i="19"/>
  <c r="F44" i="18"/>
  <c r="H41" i="10"/>
  <c r="I38" i="19"/>
  <c r="E38" i="18"/>
  <c r="R37" i="19"/>
  <c r="H37" i="18"/>
  <c r="U35" i="19"/>
  <c r="L33" i="19"/>
  <c r="L32" i="19"/>
  <c r="F32" i="18"/>
  <c r="L27" i="19"/>
  <c r="F27" i="18"/>
  <c r="F24" i="18"/>
  <c r="H99" i="18"/>
  <c r="F101" i="18"/>
  <c r="X97" i="19"/>
  <c r="D99" i="19"/>
  <c r="D62" i="19"/>
  <c r="AA62" i="19"/>
  <c r="H25" i="10"/>
  <c r="X100" i="19"/>
  <c r="J100" i="18"/>
  <c r="F100" i="18"/>
  <c r="L100" i="19"/>
  <c r="G97" i="18"/>
  <c r="U96" i="19"/>
  <c r="I96" i="19"/>
  <c r="E96" i="18"/>
  <c r="M92" i="18"/>
  <c r="E91" i="18"/>
  <c r="I88" i="19"/>
  <c r="E88" i="18"/>
  <c r="R25" i="19"/>
  <c r="H25" i="18"/>
  <c r="AA95" i="19"/>
  <c r="D95" i="19"/>
  <c r="M5" i="5"/>
  <c r="O5" i="5"/>
  <c r="R81" i="19"/>
  <c r="H81" i="18"/>
  <c r="O80" i="19"/>
  <c r="I59" i="19"/>
  <c r="X24" i="19"/>
  <c r="J24" i="18"/>
  <c r="G23" i="18"/>
  <c r="E23" i="18"/>
  <c r="I23" i="19"/>
  <c r="X21" i="19"/>
  <c r="E20" i="18"/>
  <c r="I20" i="19"/>
  <c r="R19" i="19"/>
  <c r="H19" i="18"/>
  <c r="F18" i="18"/>
  <c r="L18" i="19"/>
  <c r="M12" i="21"/>
  <c r="J12" i="21"/>
  <c r="I5" i="21"/>
  <c r="K12" i="21"/>
  <c r="H12" i="21"/>
  <c r="L5" i="21"/>
  <c r="K5" i="21"/>
  <c r="I11" i="21"/>
  <c r="L11" i="21"/>
  <c r="H26" i="21"/>
  <c r="I26" i="21"/>
  <c r="L20" i="21"/>
  <c r="G40" i="21"/>
  <c r="G25" i="21"/>
  <c r="J26" i="21"/>
  <c r="H39" i="21"/>
  <c r="M34" i="21"/>
  <c r="M20" i="21"/>
  <c r="J33" i="21"/>
  <c r="M32" i="21"/>
  <c r="J19" i="21"/>
  <c r="H32" i="21"/>
  <c r="J39" i="21"/>
  <c r="J32" i="21"/>
  <c r="K6" i="21"/>
  <c r="J4" i="21"/>
  <c r="I6" i="21"/>
  <c r="L6" i="21"/>
  <c r="L25" i="21"/>
  <c r="K25" i="21"/>
  <c r="J20" i="21"/>
  <c r="AA12" i="5"/>
  <c r="T8" i="5"/>
  <c r="M96" i="18"/>
  <c r="X93" i="19"/>
  <c r="J93" i="18"/>
  <c r="L93" i="19"/>
  <c r="F93" i="18"/>
  <c r="M81" i="18"/>
  <c r="F76" i="18"/>
  <c r="H75" i="18"/>
  <c r="O74" i="19"/>
  <c r="G74" i="18"/>
  <c r="R73" i="19"/>
  <c r="H73" i="18"/>
  <c r="U71" i="19"/>
  <c r="R71" i="19"/>
  <c r="L71" i="19"/>
  <c r="F71" i="18"/>
  <c r="I71" i="19"/>
  <c r="E71" i="18"/>
  <c r="U66" i="19"/>
  <c r="O65" i="19"/>
  <c r="G65" i="18"/>
  <c r="X64" i="19"/>
  <c r="J64" i="18"/>
  <c r="F64" i="18"/>
  <c r="U63" i="19"/>
  <c r="I63" i="19"/>
  <c r="E63" i="18"/>
  <c r="H62" i="18"/>
  <c r="R62" i="19"/>
  <c r="X61" i="19"/>
  <c r="J61" i="18"/>
  <c r="L61" i="19"/>
  <c r="F61" i="18"/>
  <c r="X56" i="19"/>
  <c r="J56" i="18"/>
  <c r="H49" i="10"/>
  <c r="R45" i="19"/>
  <c r="O44" i="19"/>
  <c r="X42" i="19"/>
  <c r="F42" i="18"/>
  <c r="I41" i="19"/>
  <c r="E41" i="18"/>
  <c r="X40" i="19"/>
  <c r="J40" i="18"/>
  <c r="U40" i="19"/>
  <c r="O39" i="19"/>
  <c r="J38" i="18"/>
  <c r="O34" i="19"/>
  <c r="X33" i="19"/>
  <c r="H28" i="18"/>
  <c r="CT13" i="10"/>
  <c r="CW13" i="10"/>
  <c r="DE13" i="10"/>
  <c r="DH13" i="10"/>
  <c r="AU13" i="10"/>
  <c r="DP13" i="10"/>
  <c r="DS13" i="10"/>
  <c r="AG60" i="19"/>
  <c r="D20" i="19"/>
  <c r="U23" i="19"/>
  <c r="O97" i="19"/>
  <c r="AA34" i="19"/>
  <c r="AA17" i="19"/>
  <c r="AA57" i="19"/>
  <c r="AG24" i="19"/>
  <c r="AD63" i="19"/>
  <c r="E53" i="19"/>
  <c r="I39" i="21"/>
  <c r="L18" i="21"/>
  <c r="H34" i="21"/>
  <c r="I33" i="21"/>
  <c r="M11" i="21"/>
  <c r="H6" i="21"/>
  <c r="X66" i="19"/>
  <c r="R98" i="19"/>
  <c r="O67" i="19"/>
  <c r="I81" i="19"/>
  <c r="I91" i="19"/>
  <c r="L24" i="19"/>
  <c r="X18" i="19"/>
  <c r="J21" i="18"/>
  <c r="AA20" i="19"/>
  <c r="K11" i="21"/>
  <c r="CT12" i="10"/>
  <c r="CW12" i="10"/>
  <c r="AA10" i="19"/>
  <c r="AD67" i="19"/>
  <c r="AA67" i="19"/>
  <c r="X89" i="19"/>
  <c r="L89" i="19"/>
  <c r="U88" i="19"/>
  <c r="H85" i="18"/>
  <c r="X84" i="19"/>
  <c r="F84" i="18"/>
  <c r="L84" i="19"/>
  <c r="H29" i="10"/>
  <c r="U26" i="19"/>
  <c r="AA64" i="19"/>
  <c r="D64" i="19"/>
  <c r="AD64" i="19"/>
  <c r="E58" i="19"/>
  <c r="AA58" i="19"/>
  <c r="AA50" i="19"/>
  <c r="D50" i="19"/>
  <c r="D31" i="19"/>
  <c r="AA31" i="19"/>
  <c r="H96" i="18"/>
  <c r="R96" i="19"/>
  <c r="O81" i="19"/>
  <c r="G81" i="18"/>
  <c r="U79" i="19"/>
  <c r="I79" i="19"/>
  <c r="E79" i="18"/>
  <c r="H68" i="18"/>
  <c r="F66" i="18"/>
  <c r="L66" i="19"/>
  <c r="G56" i="18"/>
  <c r="O56" i="19"/>
  <c r="I51" i="19"/>
  <c r="H53" i="10"/>
  <c r="H26" i="18"/>
  <c r="R26" i="19"/>
  <c r="L23" i="19"/>
  <c r="F21" i="18"/>
  <c r="U103" i="19"/>
  <c r="I103" i="19"/>
  <c r="U101" i="19"/>
  <c r="H101" i="18"/>
  <c r="X99" i="19"/>
  <c r="L99" i="19"/>
  <c r="L95" i="19"/>
  <c r="F95" i="18"/>
  <c r="H92" i="18"/>
  <c r="R92" i="19"/>
  <c r="O92" i="19"/>
  <c r="F92" i="18"/>
  <c r="L92" i="19"/>
  <c r="U90" i="19"/>
  <c r="G89" i="18"/>
  <c r="X88" i="19"/>
  <c r="J88" i="18"/>
  <c r="F88" i="18"/>
  <c r="L88" i="19"/>
  <c r="J85" i="18"/>
  <c r="R35" i="19"/>
  <c r="H35" i="18"/>
  <c r="F34" i="18"/>
  <c r="L34" i="19"/>
  <c r="E33" i="18"/>
  <c r="I33" i="19"/>
  <c r="I32" i="19"/>
  <c r="E32" i="18"/>
  <c r="F95" i="19"/>
  <c r="I26" i="19"/>
  <c r="F89" i="18"/>
  <c r="U99" i="19"/>
  <c r="X23" i="19"/>
  <c r="G24" i="18"/>
  <c r="AG34" i="19"/>
  <c r="K39" i="21"/>
  <c r="K26" i="21"/>
  <c r="L34" i="21"/>
  <c r="M39" i="21"/>
  <c r="H25" i="21"/>
  <c r="H19" i="21"/>
  <c r="D95" i="18"/>
  <c r="E17" i="19"/>
  <c r="E49" i="19"/>
  <c r="E24" i="19"/>
  <c r="E64" i="19"/>
  <c r="AG20" i="19"/>
  <c r="AG68" i="19"/>
  <c r="AD95" i="19"/>
  <c r="E45" i="19"/>
  <c r="M33" i="21"/>
  <c r="J34" i="21"/>
  <c r="L19" i="21"/>
  <c r="H18" i="21"/>
  <c r="L32" i="21"/>
  <c r="I19" i="21"/>
  <c r="I32" i="21"/>
  <c r="I18" i="21"/>
  <c r="K32" i="21"/>
  <c r="K34" i="21"/>
  <c r="I40" i="21"/>
  <c r="J6" i="21"/>
  <c r="J18" i="18"/>
  <c r="J86" i="18"/>
  <c r="F23" i="18"/>
  <c r="F97" i="18"/>
  <c r="E51" i="18"/>
  <c r="E59" i="18"/>
  <c r="L86" i="19"/>
  <c r="R22" i="19"/>
  <c r="R17" i="19"/>
  <c r="F16" i="18"/>
  <c r="F86" i="18"/>
  <c r="I12" i="21"/>
  <c r="D101" i="19"/>
  <c r="AD101" i="19"/>
  <c r="AA32" i="19"/>
  <c r="D32" i="19"/>
  <c r="G103" i="18"/>
  <c r="O103" i="19"/>
  <c r="I102" i="19"/>
  <c r="M95" i="18"/>
  <c r="M50" i="18"/>
  <c r="AD99" i="19"/>
  <c r="AA99" i="19"/>
  <c r="E99" i="19"/>
  <c r="AD66" i="19"/>
  <c r="E66" i="19"/>
  <c r="G104" i="18"/>
  <c r="O104" i="19"/>
  <c r="M83" i="18"/>
  <c r="AD32" i="19"/>
  <c r="AG101" i="19"/>
  <c r="H97" i="10"/>
  <c r="F50" i="19"/>
  <c r="H31" i="10"/>
  <c r="G39" i="21"/>
  <c r="K18" i="21"/>
  <c r="J25" i="21"/>
  <c r="AA96" i="19"/>
  <c r="AD96" i="19"/>
  <c r="D96" i="19"/>
  <c r="AD60" i="19"/>
  <c r="E60" i="19"/>
  <c r="D37" i="19"/>
  <c r="AG37" i="19"/>
  <c r="AD37" i="19"/>
  <c r="AD28" i="19"/>
  <c r="AA28" i="19"/>
  <c r="M85" i="18"/>
  <c r="G12" i="21"/>
  <c r="AG94" i="19"/>
  <c r="AD94" i="19"/>
  <c r="AA94" i="19"/>
  <c r="D94" i="19"/>
  <c r="F25" i="19"/>
  <c r="H27" i="10"/>
  <c r="H19" i="10"/>
  <c r="DE14" i="10"/>
  <c r="DH14" i="10"/>
  <c r="E102" i="18"/>
  <c r="J104" i="18"/>
  <c r="L104" i="19"/>
  <c r="F80" i="18"/>
  <c r="D63" i="19"/>
  <c r="D69" i="19"/>
  <c r="AG69" i="19"/>
  <c r="AG35" i="19"/>
  <c r="AA35" i="19"/>
  <c r="E35" i="19"/>
  <c r="D35" i="19"/>
  <c r="AD35" i="19"/>
  <c r="M67" i="18"/>
  <c r="M48" i="18"/>
  <c r="AD98" i="19"/>
  <c r="D98" i="19"/>
  <c r="AG98" i="19"/>
  <c r="E98" i="19"/>
  <c r="D67" i="19"/>
  <c r="AG67" i="19"/>
  <c r="D97" i="18"/>
  <c r="M63" i="18"/>
  <c r="M40" i="18"/>
  <c r="H33" i="10"/>
  <c r="M31" i="18"/>
  <c r="BH16" i="10"/>
  <c r="DE16" i="10"/>
  <c r="DH16" i="10"/>
  <c r="AD69" i="19"/>
  <c r="H45" i="10"/>
  <c r="L26" i="21"/>
  <c r="K4" i="21"/>
  <c r="J5" i="21"/>
  <c r="AG66" i="19"/>
  <c r="H37" i="10"/>
  <c r="DE12" i="10"/>
  <c r="DH12" i="10"/>
  <c r="AG102" i="19"/>
  <c r="E102" i="19"/>
  <c r="D102" i="19"/>
  <c r="AA102" i="19"/>
  <c r="AA51" i="19"/>
  <c r="D51" i="19"/>
  <c r="AD51" i="19"/>
  <c r="AG51" i="19"/>
  <c r="E51" i="19"/>
  <c r="AG47" i="19"/>
  <c r="D47" i="19"/>
  <c r="AG22" i="19"/>
  <c r="E22" i="19"/>
  <c r="AA22" i="19"/>
  <c r="D22" i="19"/>
  <c r="H101" i="10"/>
  <c r="U98" i="19"/>
  <c r="E98" i="18"/>
  <c r="I98" i="19"/>
  <c r="U94" i="19"/>
  <c r="I94" i="19"/>
  <c r="E94" i="18"/>
  <c r="M93" i="18"/>
  <c r="F90" i="18"/>
  <c r="D89" i="18"/>
  <c r="H86" i="18"/>
  <c r="G82" i="18"/>
  <c r="O82" i="19"/>
  <c r="E30" i="18"/>
  <c r="J29" i="18"/>
  <c r="X29" i="19"/>
  <c r="L29" i="19"/>
  <c r="F29" i="18"/>
  <c r="G26" i="18"/>
  <c r="H18" i="18"/>
  <c r="G33" i="21"/>
  <c r="G32" i="21"/>
  <c r="G34" i="21"/>
  <c r="D77" i="19"/>
  <c r="AG77" i="19"/>
  <c r="AG70" i="19"/>
  <c r="E70" i="19"/>
  <c r="D70" i="19"/>
  <c r="AA70" i="19"/>
  <c r="AD19" i="19"/>
  <c r="D19" i="19"/>
  <c r="AG19" i="19"/>
  <c r="AA19" i="19"/>
  <c r="E104" i="18"/>
  <c r="O102" i="19"/>
  <c r="G102" i="18"/>
  <c r="AA86" i="19"/>
  <c r="AA49" i="19"/>
  <c r="I4" i="21"/>
  <c r="U29" i="19"/>
  <c r="O28" i="19"/>
  <c r="U25" i="19"/>
  <c r="O24" i="19"/>
  <c r="J92" i="18"/>
  <c r="G25" i="18"/>
  <c r="X90" i="19"/>
  <c r="U83" i="19"/>
  <c r="I49" i="19"/>
  <c r="R29" i="19"/>
  <c r="L25" i="19"/>
  <c r="L16" i="19"/>
  <c r="J83" i="18"/>
  <c r="G84" i="18"/>
  <c r="H88" i="18"/>
  <c r="H52" i="18"/>
  <c r="AG86" i="19"/>
  <c r="D86" i="19"/>
  <c r="D45" i="19"/>
  <c r="AG45" i="19"/>
  <c r="AG38" i="19"/>
  <c r="D38" i="19"/>
  <c r="AA38" i="19"/>
  <c r="E38" i="19"/>
  <c r="E83" i="18"/>
  <c r="O78" i="19"/>
  <c r="G78" i="18"/>
  <c r="H58" i="18"/>
  <c r="F52" i="18"/>
  <c r="E22" i="18"/>
  <c r="AD83" i="19"/>
  <c r="E83" i="19"/>
  <c r="D83" i="19"/>
  <c r="AG83" i="19"/>
  <c r="AG79" i="19"/>
  <c r="E79" i="19"/>
  <c r="D79" i="19"/>
  <c r="AA79" i="19"/>
  <c r="AG54" i="19"/>
  <c r="AA54" i="19"/>
  <c r="E54" i="19"/>
  <c r="D54" i="19"/>
  <c r="E99" i="18"/>
  <c r="J11" i="21"/>
  <c r="H11" i="21"/>
  <c r="I29" i="19"/>
  <c r="O26" i="19"/>
  <c r="I25" i="19"/>
  <c r="J16" i="18"/>
  <c r="J80" i="18"/>
  <c r="H83" i="18"/>
  <c r="G29" i="18"/>
  <c r="R52" i="19"/>
  <c r="R86" i="19"/>
  <c r="O51" i="19"/>
  <c r="L80" i="19"/>
  <c r="X16" i="19"/>
  <c r="G28" i="18"/>
  <c r="G52" i="18"/>
  <c r="G60" i="18"/>
  <c r="D85" i="19"/>
  <c r="AD85" i="19"/>
  <c r="AG82" i="19"/>
  <c r="AD82" i="19"/>
  <c r="AA82" i="19"/>
  <c r="AG78" i="19"/>
  <c r="AA78" i="19"/>
  <c r="D78" i="19"/>
  <c r="AD78" i="19"/>
  <c r="AD75" i="19"/>
  <c r="AA75" i="19"/>
  <c r="E75" i="19"/>
  <c r="D53" i="19"/>
  <c r="AD53" i="19"/>
  <c r="AG50" i="19"/>
  <c r="AD50" i="19"/>
  <c r="E50" i="19"/>
  <c r="AG46" i="19"/>
  <c r="AD46" i="19"/>
  <c r="AA46" i="19"/>
  <c r="D46" i="19"/>
  <c r="AA43" i="19"/>
  <c r="E43" i="19"/>
  <c r="AD43" i="19"/>
  <c r="D21" i="19"/>
  <c r="AD21" i="19"/>
  <c r="AG18" i="19"/>
  <c r="AD18" i="19"/>
  <c r="E18" i="19"/>
  <c r="AA18" i="19"/>
  <c r="D73" i="18"/>
  <c r="H51" i="10"/>
  <c r="CT15" i="10"/>
  <c r="CW15" i="10"/>
  <c r="AA13" i="19"/>
  <c r="DE15" i="10"/>
  <c r="DH15" i="10"/>
  <c r="AD13" i="19"/>
  <c r="AA91" i="19"/>
  <c r="E91" i="19"/>
  <c r="D91" i="19"/>
  <c r="AD91" i="19"/>
  <c r="AA80" i="19"/>
  <c r="D80" i="19"/>
  <c r="AA59" i="19"/>
  <c r="AD59" i="19"/>
  <c r="E59" i="19"/>
  <c r="D59" i="19"/>
  <c r="AA48" i="19"/>
  <c r="D48" i="19"/>
  <c r="AA27" i="19"/>
  <c r="D27" i="19"/>
  <c r="AD27" i="19"/>
  <c r="AA16" i="19"/>
  <c r="D16" i="19"/>
  <c r="H103" i="10"/>
  <c r="H99" i="10"/>
  <c r="M97" i="18"/>
  <c r="M20" i="18"/>
  <c r="D43" i="19"/>
  <c r="E71" i="19"/>
  <c r="M28" i="18"/>
  <c r="T9" i="5"/>
  <c r="M88" i="18"/>
  <c r="M60" i="18"/>
  <c r="H47" i="10"/>
  <c r="H43" i="10"/>
  <c r="H39" i="10"/>
  <c r="H35" i="10"/>
  <c r="M77" i="18"/>
  <c r="M53" i="18"/>
  <c r="H21" i="10"/>
  <c r="H105" i="10"/>
  <c r="M100" i="18"/>
  <c r="DE17" i="10"/>
  <c r="DH17" i="10"/>
  <c r="AA13" i="5"/>
  <c r="AA74" i="19"/>
  <c r="E74" i="19"/>
  <c r="AG74" i="19"/>
  <c r="D74" i="19"/>
  <c r="AD74" i="19"/>
  <c r="E42" i="19"/>
  <c r="AG42" i="19"/>
  <c r="AA42" i="19"/>
  <c r="D42" i="19"/>
  <c r="AD42" i="19"/>
  <c r="AG87" i="19"/>
  <c r="E87" i="19"/>
  <c r="D87" i="19"/>
  <c r="AD87" i="19"/>
  <c r="D61" i="19"/>
  <c r="AG61" i="19"/>
  <c r="AD61" i="19"/>
  <c r="E61" i="19"/>
  <c r="AG23" i="19"/>
  <c r="D23" i="19"/>
  <c r="E23" i="19"/>
  <c r="AD23" i="19"/>
  <c r="AD104" i="19"/>
  <c r="D104" i="19"/>
  <c r="E104" i="19"/>
  <c r="AD72" i="19"/>
  <c r="AA72" i="19"/>
  <c r="D72" i="19"/>
  <c r="E72" i="19"/>
  <c r="AD40" i="19"/>
  <c r="D40" i="19"/>
  <c r="E40" i="19"/>
  <c r="D93" i="19"/>
  <c r="AG93" i="19"/>
  <c r="AD93" i="19"/>
  <c r="E93" i="19"/>
  <c r="AG55" i="19"/>
  <c r="AA55" i="19"/>
  <c r="E55" i="19"/>
  <c r="D55" i="19"/>
  <c r="AD55" i="19"/>
  <c r="D29" i="19"/>
  <c r="AG29" i="19"/>
  <c r="AD29" i="19"/>
  <c r="E29" i="19"/>
  <c r="AD100" i="19"/>
  <c r="AA100" i="19"/>
  <c r="E100" i="19"/>
  <c r="D100" i="19"/>
  <c r="D89" i="19"/>
  <c r="AD89" i="19"/>
  <c r="AG89" i="19"/>
  <c r="AD68" i="19"/>
  <c r="AA68" i="19"/>
  <c r="D68" i="19"/>
  <c r="D57" i="19"/>
  <c r="AD57" i="19"/>
  <c r="AG57" i="19"/>
  <c r="AD36" i="19"/>
  <c r="E36" i="19"/>
  <c r="AA36" i="19"/>
  <c r="D36" i="19"/>
  <c r="D25" i="19"/>
  <c r="AD25" i="19"/>
  <c r="AG25" i="19"/>
  <c r="D97" i="19"/>
  <c r="AD97" i="19"/>
  <c r="AG95" i="19"/>
  <c r="E95" i="19"/>
  <c r="AD76" i="19"/>
  <c r="E76" i="19"/>
  <c r="D65" i="19"/>
  <c r="AD65" i="19"/>
  <c r="AG63" i="19"/>
  <c r="E63" i="19"/>
  <c r="AD44" i="19"/>
  <c r="E44" i="19"/>
  <c r="D33" i="19"/>
  <c r="AD33" i="19"/>
  <c r="AG31" i="19"/>
  <c r="E31" i="19"/>
  <c r="E92" i="19"/>
  <c r="E84" i="19"/>
  <c r="E47" i="19"/>
  <c r="E39" i="19"/>
  <c r="E34" i="19"/>
  <c r="AA88" i="19"/>
  <c r="AA71" i="19"/>
  <c r="AA66" i="19"/>
  <c r="AA47" i="19"/>
  <c r="AA24" i="19"/>
  <c r="AD88" i="19"/>
  <c r="AD56" i="19"/>
  <c r="AD24" i="19"/>
  <c r="AG85" i="19"/>
  <c r="AG53" i="19"/>
  <c r="AG21" i="19"/>
  <c r="D73" i="19"/>
  <c r="AD73" i="19"/>
  <c r="D41" i="19"/>
  <c r="AD41" i="19"/>
  <c r="D81" i="19"/>
  <c r="AD81" i="19"/>
  <c r="D49" i="19"/>
  <c r="AD49" i="19"/>
  <c r="D17" i="19"/>
  <c r="AD17" i="19"/>
  <c r="Z8" i="5"/>
  <c r="AB8" i="5"/>
  <c r="AD11" i="5"/>
  <c r="D90" i="19"/>
  <c r="D58" i="19"/>
  <c r="D26" i="19"/>
  <c r="E103" i="19"/>
  <c r="E20" i="19"/>
  <c r="AA103" i="19"/>
  <c r="AA56" i="19"/>
  <c r="AA39" i="19"/>
  <c r="D103" i="19"/>
  <c r="AG90" i="19"/>
  <c r="AD77" i="19"/>
  <c r="AG73" i="19"/>
  <c r="D71" i="19"/>
  <c r="AG58" i="19"/>
  <c r="AD45" i="19"/>
  <c r="AG41" i="19"/>
  <c r="D39" i="19"/>
  <c r="AG26" i="19"/>
  <c r="H95" i="10"/>
  <c r="H94" i="10"/>
  <c r="H90" i="10"/>
  <c r="H86" i="10"/>
  <c r="H82" i="10"/>
  <c r="H78" i="10"/>
  <c r="H74" i="10"/>
  <c r="H70" i="10"/>
  <c r="H66" i="10"/>
  <c r="H62" i="10"/>
  <c r="H58" i="10"/>
  <c r="Z12" i="5"/>
  <c r="AB12" i="5"/>
  <c r="M86" i="18"/>
  <c r="M78" i="18"/>
  <c r="M70" i="18"/>
  <c r="M62" i="18"/>
  <c r="M54" i="18"/>
  <c r="H106" i="10"/>
  <c r="H104" i="10"/>
  <c r="H102" i="10"/>
  <c r="H100" i="10"/>
  <c r="H98" i="10"/>
  <c r="H96" i="10"/>
  <c r="H92" i="10"/>
  <c r="H88" i="10"/>
  <c r="H84" i="10"/>
  <c r="H80" i="10"/>
  <c r="H76" i="10"/>
  <c r="H72" i="10"/>
  <c r="H68" i="10"/>
  <c r="H64" i="10"/>
  <c r="H60" i="10"/>
  <c r="H56" i="10"/>
  <c r="H24" i="10"/>
  <c r="M22" i="18"/>
  <c r="U10" i="5"/>
  <c r="H32" i="10"/>
  <c r="H26" i="10"/>
  <c r="H18" i="10"/>
  <c r="M51" i="18"/>
  <c r="M49" i="18"/>
  <c r="M47" i="18"/>
  <c r="M45" i="18"/>
  <c r="M43" i="18"/>
  <c r="M41" i="18"/>
  <c r="M39" i="18"/>
  <c r="M37" i="18"/>
  <c r="M35" i="18"/>
  <c r="M33" i="18"/>
  <c r="H28" i="10"/>
  <c r="H20" i="10"/>
  <c r="H54" i="10"/>
  <c r="H52" i="10"/>
  <c r="H50" i="10"/>
  <c r="H48" i="10"/>
  <c r="H46" i="10"/>
  <c r="H44" i="10"/>
  <c r="H42" i="10"/>
  <c r="H40" i="10"/>
  <c r="H38" i="10"/>
  <c r="H36" i="10"/>
  <c r="H34" i="10"/>
  <c r="H30" i="10"/>
  <c r="H22" i="10"/>
  <c r="AH14" i="10"/>
  <c r="AI14" i="10"/>
  <c r="F12" i="18"/>
  <c r="CH14" i="10"/>
  <c r="CI14" i="10"/>
  <c r="DP14" i="10"/>
  <c r="DS14" i="10"/>
  <c r="AG12" i="19"/>
  <c r="AU14" i="10"/>
  <c r="AV14" i="10"/>
  <c r="G12" i="18"/>
  <c r="U14" i="10"/>
  <c r="V14" i="10"/>
  <c r="E12" i="18"/>
  <c r="CT14" i="10"/>
  <c r="CW14" i="10"/>
  <c r="H93" i="10"/>
  <c r="H91" i="10"/>
  <c r="H89" i="10"/>
  <c r="H87" i="10"/>
  <c r="H85" i="10"/>
  <c r="H83" i="10"/>
  <c r="H81" i="10"/>
  <c r="H79" i="10"/>
  <c r="H77" i="10"/>
  <c r="H75" i="10"/>
  <c r="H73" i="10"/>
  <c r="H71" i="10"/>
  <c r="H69" i="10"/>
  <c r="H67" i="10"/>
  <c r="H65" i="10"/>
  <c r="H63" i="10"/>
  <c r="H61" i="10"/>
  <c r="H59" i="10"/>
  <c r="H57" i="10"/>
  <c r="H55" i="10"/>
  <c r="DP16" i="10"/>
  <c r="DS16" i="10"/>
  <c r="DP12" i="10"/>
  <c r="DS12" i="10"/>
  <c r="AH12" i="10"/>
  <c r="DP15" i="10"/>
  <c r="DS15" i="10"/>
  <c r="O8" i="5"/>
  <c r="P8" i="5"/>
  <c r="O11" i="5"/>
  <c r="O12" i="5"/>
  <c r="O15" i="5"/>
  <c r="G11" i="14"/>
  <c r="AY14" i="10"/>
  <c r="AZ14" i="10"/>
  <c r="G11" i="32"/>
  <c r="F11" i="32"/>
  <c r="AL14" i="10"/>
  <c r="AM14" i="10"/>
  <c r="F11" i="14"/>
  <c r="E11" i="32"/>
  <c r="Y14" i="10"/>
  <c r="Z14" i="10"/>
  <c r="E11" i="14"/>
  <c r="J11" i="32"/>
  <c r="CL14" i="10"/>
  <c r="CM14" i="10"/>
  <c r="J11" i="14"/>
  <c r="H12" i="9"/>
  <c r="G14" i="10"/>
  <c r="AE11" i="5"/>
  <c r="X11" i="5"/>
  <c r="AM11" i="5"/>
  <c r="G7" i="21"/>
  <c r="CH12" i="10"/>
  <c r="J10" i="18"/>
  <c r="AU16" i="10"/>
  <c r="G14" i="18"/>
  <c r="BU16" i="10"/>
  <c r="U14" i="19"/>
  <c r="AH17" i="10"/>
  <c r="CH13" i="10"/>
  <c r="J11" i="18"/>
  <c r="BU14" i="10"/>
  <c r="AU17" i="10"/>
  <c r="O15" i="19"/>
  <c r="V11" i="5"/>
  <c r="V12" i="5"/>
  <c r="P11" i="5"/>
  <c r="AA16" i="5"/>
  <c r="AH10" i="5"/>
  <c r="D25" i="18"/>
  <c r="AK11" i="5"/>
  <c r="AE13" i="5"/>
  <c r="V7" i="5"/>
  <c r="AB7" i="5"/>
  <c r="AB9" i="5"/>
  <c r="BU13" i="10"/>
  <c r="I11" i="18"/>
  <c r="T11" i="18"/>
  <c r="V8" i="5"/>
  <c r="BU12" i="10"/>
  <c r="BH17" i="10"/>
  <c r="D23" i="18"/>
  <c r="AE9" i="5"/>
  <c r="H12" i="10"/>
  <c r="AH16" i="10"/>
  <c r="AU12" i="10"/>
  <c r="G10" i="18"/>
  <c r="BH15" i="10"/>
  <c r="R13" i="19"/>
  <c r="BH13" i="10"/>
  <c r="R11" i="19"/>
  <c r="H13" i="10"/>
  <c r="F23" i="19"/>
  <c r="BH12" i="10"/>
  <c r="BU17" i="10"/>
  <c r="AH13" i="10"/>
  <c r="F11" i="18"/>
  <c r="D29" i="18"/>
  <c r="F29" i="19"/>
  <c r="BU15" i="10"/>
  <c r="U13" i="19"/>
  <c r="H17" i="10"/>
  <c r="D71" i="18"/>
  <c r="F71" i="19"/>
  <c r="F57" i="19"/>
  <c r="D57" i="18"/>
  <c r="H16" i="10"/>
  <c r="F14" i="19"/>
  <c r="D61" i="18"/>
  <c r="U13" i="10"/>
  <c r="AD14" i="19"/>
  <c r="AD12" i="19"/>
  <c r="F69" i="19"/>
  <c r="D69" i="18"/>
  <c r="D81" i="18"/>
  <c r="F81" i="19"/>
  <c r="D50" i="18"/>
  <c r="U12" i="10"/>
  <c r="CH16" i="10"/>
  <c r="J14" i="18"/>
  <c r="H14" i="10"/>
  <c r="I14" i="10"/>
  <c r="U16" i="10"/>
  <c r="V16" i="10"/>
  <c r="F27" i="19"/>
  <c r="D27" i="18"/>
  <c r="F79" i="19"/>
  <c r="D79" i="18"/>
  <c r="D96" i="18"/>
  <c r="F96" i="19"/>
  <c r="CH15" i="10"/>
  <c r="F53" i="19"/>
  <c r="X15" i="19"/>
  <c r="J15" i="18"/>
  <c r="F83" i="19"/>
  <c r="D83" i="18"/>
  <c r="F100" i="19"/>
  <c r="D100" i="18"/>
  <c r="D103" i="18"/>
  <c r="F103" i="19"/>
  <c r="F67" i="19"/>
  <c r="D67" i="18"/>
  <c r="U15" i="10"/>
  <c r="V15" i="10"/>
  <c r="AD10" i="19"/>
  <c r="K7" i="21"/>
  <c r="D102" i="18"/>
  <c r="F102" i="19"/>
  <c r="F19" i="19"/>
  <c r="D19" i="18"/>
  <c r="F97" i="19"/>
  <c r="D52" i="18"/>
  <c r="F52" i="19"/>
  <c r="F65" i="19"/>
  <c r="D65" i="18"/>
  <c r="D48" i="18"/>
  <c r="F48" i="19"/>
  <c r="F59" i="19"/>
  <c r="D59" i="18"/>
  <c r="D87" i="18"/>
  <c r="F87" i="19"/>
  <c r="G6" i="21"/>
  <c r="G20" i="21"/>
  <c r="F98" i="19"/>
  <c r="D98" i="18"/>
  <c r="D104" i="18"/>
  <c r="F104" i="19"/>
  <c r="F99" i="19"/>
  <c r="D99" i="18"/>
  <c r="J7" i="21"/>
  <c r="D85" i="18"/>
  <c r="F85" i="19"/>
  <c r="V9" i="5"/>
  <c r="F17" i="19"/>
  <c r="D17" i="18"/>
  <c r="AA11" i="19"/>
  <c r="F38" i="19"/>
  <c r="D38" i="18"/>
  <c r="F46" i="19"/>
  <c r="D46" i="18"/>
  <c r="D94" i="18"/>
  <c r="F94" i="19"/>
  <c r="D91" i="18"/>
  <c r="F91" i="19"/>
  <c r="AU15" i="10"/>
  <c r="AH15" i="10"/>
  <c r="L13" i="19"/>
  <c r="BH14" i="10"/>
  <c r="I15" i="19"/>
  <c r="E15" i="18"/>
  <c r="D40" i="18"/>
  <c r="F40" i="19"/>
  <c r="F55" i="19"/>
  <c r="D55" i="18"/>
  <c r="F63" i="19"/>
  <c r="D63" i="18"/>
  <c r="G19" i="21"/>
  <c r="D34" i="18"/>
  <c r="F34" i="19"/>
  <c r="D42" i="18"/>
  <c r="F42" i="19"/>
  <c r="AA15" i="19"/>
  <c r="D21" i="18"/>
  <c r="F21" i="19"/>
  <c r="D36" i="18"/>
  <c r="F36" i="19"/>
  <c r="G5" i="21"/>
  <c r="F73" i="19"/>
  <c r="D75" i="18"/>
  <c r="F75" i="19"/>
  <c r="F89" i="19"/>
  <c r="D93" i="18"/>
  <c r="F93" i="19"/>
  <c r="F61" i="19"/>
  <c r="D53" i="18"/>
  <c r="H14" i="18"/>
  <c r="R14" i="19"/>
  <c r="F10" i="18"/>
  <c r="L10" i="19"/>
  <c r="AG14" i="19"/>
  <c r="I12" i="19"/>
  <c r="AG10" i="19"/>
  <c r="AA12" i="19"/>
  <c r="O12" i="19"/>
  <c r="AG13" i="19"/>
  <c r="G4" i="21"/>
  <c r="F39" i="19"/>
  <c r="D39" i="18"/>
  <c r="F47" i="19"/>
  <c r="D47" i="18"/>
  <c r="D26" i="18"/>
  <c r="F26" i="19"/>
  <c r="G11" i="18"/>
  <c r="O11" i="19"/>
  <c r="D62" i="18"/>
  <c r="F62" i="19"/>
  <c r="D78" i="18"/>
  <c r="F78" i="19"/>
  <c r="F56" i="19"/>
  <c r="D56" i="18"/>
  <c r="F72" i="19"/>
  <c r="D72" i="18"/>
  <c r="F88" i="19"/>
  <c r="D88" i="18"/>
  <c r="J12" i="18"/>
  <c r="X12" i="19"/>
  <c r="F37" i="19"/>
  <c r="D37" i="18"/>
  <c r="D45" i="18"/>
  <c r="F45" i="19"/>
  <c r="F28" i="19"/>
  <c r="D28" i="18"/>
  <c r="AG11" i="19"/>
  <c r="F18" i="19"/>
  <c r="D18" i="18"/>
  <c r="F30" i="19"/>
  <c r="D30" i="18"/>
  <c r="D58" i="18"/>
  <c r="F58" i="19"/>
  <c r="D74" i="18"/>
  <c r="F74" i="19"/>
  <c r="D90" i="18"/>
  <c r="F90" i="19"/>
  <c r="D68" i="18"/>
  <c r="F68" i="19"/>
  <c r="D84" i="18"/>
  <c r="F84" i="19"/>
  <c r="F35" i="19"/>
  <c r="D35" i="18"/>
  <c r="D43" i="18"/>
  <c r="F43" i="19"/>
  <c r="D51" i="18"/>
  <c r="F51" i="19"/>
  <c r="D20" i="18"/>
  <c r="F20" i="19"/>
  <c r="F32" i="19"/>
  <c r="D32" i="18"/>
  <c r="AD11" i="19"/>
  <c r="AG15" i="19"/>
  <c r="F24" i="19"/>
  <c r="D24" i="18"/>
  <c r="F54" i="19"/>
  <c r="D54" i="18"/>
  <c r="F70" i="19"/>
  <c r="D70" i="18"/>
  <c r="F86" i="19"/>
  <c r="D86" i="18"/>
  <c r="F64" i="19"/>
  <c r="D64" i="18"/>
  <c r="F80" i="19"/>
  <c r="D80" i="18"/>
  <c r="F92" i="19"/>
  <c r="D92" i="18"/>
  <c r="H15" i="10"/>
  <c r="D33" i="18"/>
  <c r="F33" i="19"/>
  <c r="D41" i="18"/>
  <c r="F41" i="19"/>
  <c r="F49" i="19"/>
  <c r="D49" i="18"/>
  <c r="AD15" i="19"/>
  <c r="D16" i="18"/>
  <c r="F16" i="19"/>
  <c r="D22" i="18"/>
  <c r="F22" i="19"/>
  <c r="D66" i="18"/>
  <c r="F66" i="19"/>
  <c r="F82" i="19"/>
  <c r="D82" i="18"/>
  <c r="D60" i="18"/>
  <c r="F60" i="19"/>
  <c r="D76" i="18"/>
  <c r="F76" i="19"/>
  <c r="AI16" i="10"/>
  <c r="E13" i="32"/>
  <c r="E13" i="14"/>
  <c r="Y16" i="10"/>
  <c r="Z16" i="10"/>
  <c r="DU15" i="10"/>
  <c r="DV15" i="10"/>
  <c r="E12" i="14"/>
  <c r="Y15" i="10"/>
  <c r="Z15" i="10"/>
  <c r="E12" i="32"/>
  <c r="K12" i="32"/>
  <c r="L12" i="32"/>
  <c r="BI14" i="10"/>
  <c r="R12" i="19"/>
  <c r="D11" i="32"/>
  <c r="L14" i="10"/>
  <c r="M14" i="10"/>
  <c r="D11" i="14"/>
  <c r="BV14" i="10"/>
  <c r="I12" i="18"/>
  <c r="T12" i="18"/>
  <c r="P12" i="5"/>
  <c r="U12" i="19"/>
  <c r="O14" i="19"/>
  <c r="I8" i="21"/>
  <c r="X10" i="19"/>
  <c r="I14" i="18"/>
  <c r="T14" i="18"/>
  <c r="I7" i="21"/>
  <c r="M7" i="21"/>
  <c r="L15" i="19"/>
  <c r="G15" i="18"/>
  <c r="F15" i="18"/>
  <c r="X11" i="19"/>
  <c r="H7" i="21"/>
  <c r="M8" i="21"/>
  <c r="L7" i="21"/>
  <c r="P5" i="5"/>
  <c r="E13" i="37"/>
  <c r="J13" i="18"/>
  <c r="U11" i="19"/>
  <c r="E11" i="18"/>
  <c r="P10" i="5"/>
  <c r="P15" i="5"/>
  <c r="I10" i="18"/>
  <c r="T10" i="18"/>
  <c r="U15" i="19"/>
  <c r="H11" i="18"/>
  <c r="D10" i="18"/>
  <c r="R10" i="19"/>
  <c r="R15" i="19"/>
  <c r="F10" i="19"/>
  <c r="H13" i="18"/>
  <c r="U10" i="19"/>
  <c r="H10" i="18"/>
  <c r="I13" i="18"/>
  <c r="T13" i="18"/>
  <c r="L11" i="19"/>
  <c r="I13" i="19"/>
  <c r="O10" i="19"/>
  <c r="I11" i="19"/>
  <c r="E13" i="18"/>
  <c r="O13" i="19"/>
  <c r="X14" i="19"/>
  <c r="L14" i="19"/>
  <c r="I15" i="18"/>
  <c r="T15" i="18"/>
  <c r="H15" i="18"/>
  <c r="L14" i="14"/>
  <c r="Q14" i="14"/>
  <c r="F15" i="19"/>
  <c r="D15" i="18"/>
  <c r="E10" i="18"/>
  <c r="D14" i="18"/>
  <c r="G13" i="18"/>
  <c r="F13" i="18"/>
  <c r="E14" i="18"/>
  <c r="D12" i="18"/>
  <c r="I14" i="19"/>
  <c r="I10" i="19"/>
  <c r="X13" i="19"/>
  <c r="F12" i="19"/>
  <c r="G8" i="21"/>
  <c r="D13" i="18"/>
  <c r="F13" i="19"/>
  <c r="M14" i="14"/>
  <c r="N14" i="14"/>
  <c r="EA17" i="10"/>
  <c r="AL16" i="10"/>
  <c r="AM16" i="10"/>
  <c r="F13" i="32"/>
  <c r="K13" i="32"/>
  <c r="L13" i="32"/>
  <c r="F13" i="14"/>
  <c r="K13" i="14"/>
  <c r="O13" i="14"/>
  <c r="DU16" i="10"/>
  <c r="DV16" i="10"/>
  <c r="F14" i="18"/>
  <c r="N14" i="18"/>
  <c r="O14" i="18"/>
  <c r="D14" i="19"/>
  <c r="DW16" i="10"/>
  <c r="DX16" i="10"/>
  <c r="DX15" i="10"/>
  <c r="DW15" i="10"/>
  <c r="H11" i="14"/>
  <c r="L11" i="14"/>
  <c r="Q11" i="14"/>
  <c r="BL14" i="10"/>
  <c r="BM14" i="10"/>
  <c r="H11" i="32"/>
  <c r="DU14" i="10"/>
  <c r="K11" i="32"/>
  <c r="L11" i="32"/>
  <c r="I11" i="32"/>
  <c r="I11" i="14"/>
  <c r="BY14" i="10"/>
  <c r="BZ14" i="10"/>
  <c r="L13" i="14"/>
  <c r="Q13" i="14"/>
  <c r="K10" i="14"/>
  <c r="O10" i="14"/>
  <c r="L9" i="14"/>
  <c r="Q9" i="14"/>
  <c r="K9" i="14"/>
  <c r="O9" i="14"/>
  <c r="N11" i="18"/>
  <c r="O11" i="18"/>
  <c r="D11" i="19"/>
  <c r="N10" i="18"/>
  <c r="O10" i="18"/>
  <c r="P10" i="18"/>
  <c r="Q10" i="18"/>
  <c r="R10" i="18"/>
  <c r="E10" i="19"/>
  <c r="N15" i="18"/>
  <c r="O15" i="18"/>
  <c r="P15" i="18"/>
  <c r="Q15" i="18"/>
  <c r="R15" i="18"/>
  <c r="E15" i="19"/>
  <c r="N12" i="18"/>
  <c r="O12" i="18"/>
  <c r="D12" i="19"/>
  <c r="K14" i="14"/>
  <c r="O14" i="14"/>
  <c r="K11" i="14"/>
  <c r="O11" i="14"/>
  <c r="L10" i="14"/>
  <c r="Q10" i="14"/>
  <c r="N13" i="18"/>
  <c r="O13" i="18"/>
  <c r="D13" i="19"/>
  <c r="K12" i="14"/>
  <c r="O12" i="14"/>
  <c r="L12" i="14"/>
  <c r="Q12" i="14"/>
  <c r="M13" i="14"/>
  <c r="N13" i="14"/>
  <c r="EA16" i="10"/>
  <c r="M12" i="14"/>
  <c r="N12" i="14"/>
  <c r="EA15" i="10"/>
  <c r="M10" i="14"/>
  <c r="N10" i="14"/>
  <c r="EA13" i="10"/>
  <c r="M9" i="14"/>
  <c r="N9" i="14"/>
  <c r="EA12" i="10"/>
  <c r="DV14" i="10"/>
  <c r="D15" i="19"/>
  <c r="P11" i="18"/>
  <c r="Q11" i="18"/>
  <c r="R11" i="18"/>
  <c r="E11" i="19"/>
  <c r="P14" i="18"/>
  <c r="Q14" i="18"/>
  <c r="R14" i="18"/>
  <c r="E14" i="19"/>
  <c r="D10" i="19"/>
  <c r="P12" i="18"/>
  <c r="Q12" i="18"/>
  <c r="R12" i="18"/>
  <c r="E12" i="19"/>
  <c r="M11" i="14"/>
  <c r="P13" i="18"/>
  <c r="Q13" i="18"/>
  <c r="R13" i="18"/>
  <c r="E13" i="19"/>
  <c r="DW14" i="10"/>
  <c r="DX14" i="10"/>
  <c r="N11" i="14"/>
  <c r="EA14" i="10"/>
  <c r="DY103" i="10"/>
  <c r="S101" i="18"/>
  <c r="DY81" i="10"/>
  <c r="S79" i="18"/>
  <c r="DY39" i="10"/>
  <c r="S37" i="18"/>
  <c r="DE9" i="10"/>
  <c r="DY105" i="10"/>
  <c r="S103" i="18"/>
  <c r="DY97" i="10"/>
  <c r="S95" i="18"/>
  <c r="DY95" i="10"/>
  <c r="S93" i="18"/>
  <c r="DY89" i="10"/>
  <c r="S87" i="18"/>
  <c r="DY87" i="10"/>
  <c r="S85" i="18"/>
  <c r="DY79" i="10"/>
  <c r="S77" i="18"/>
  <c r="DY73" i="10"/>
  <c r="S71" i="18"/>
  <c r="DY65" i="10"/>
  <c r="S63" i="18"/>
  <c r="DY63" i="10"/>
  <c r="S61" i="18"/>
  <c r="DY57" i="10"/>
  <c r="S55" i="18"/>
  <c r="DY55" i="10"/>
  <c r="S53" i="18"/>
  <c r="DY47" i="10"/>
  <c r="S45" i="18"/>
  <c r="DY41" i="10"/>
  <c r="S39" i="18"/>
  <c r="DY33" i="10"/>
  <c r="S31" i="18"/>
  <c r="DY31" i="10"/>
  <c r="S29" i="18"/>
  <c r="DY25" i="10"/>
  <c r="S23" i="18"/>
  <c r="DY23" i="10"/>
  <c r="S21" i="18"/>
  <c r="DY16" i="10"/>
  <c r="S14" i="18"/>
  <c r="DY13" i="10"/>
  <c r="S11" i="18"/>
  <c r="DY106" i="10"/>
  <c r="S104" i="18"/>
  <c r="DY104" i="10"/>
  <c r="S102" i="18"/>
  <c r="DY96" i="10"/>
  <c r="S94" i="18"/>
  <c r="DY90" i="10"/>
  <c r="S88" i="18"/>
  <c r="DY82" i="10"/>
  <c r="S80" i="18"/>
  <c r="DY80" i="10"/>
  <c r="S78" i="18"/>
  <c r="DY74" i="10"/>
  <c r="S72" i="18"/>
  <c r="DY72" i="10"/>
  <c r="S70" i="18"/>
  <c r="DY64" i="10"/>
  <c r="S62" i="18"/>
  <c r="DY58" i="10"/>
  <c r="S56" i="18"/>
  <c r="DY50" i="10"/>
  <c r="S48" i="18"/>
  <c r="DY48" i="10"/>
  <c r="S46" i="18"/>
  <c r="DY42" i="10"/>
  <c r="S40" i="18"/>
  <c r="DY40" i="10"/>
  <c r="S38" i="18"/>
  <c r="DY32" i="10"/>
  <c r="S30" i="18"/>
  <c r="DY26" i="10"/>
  <c r="S24" i="18"/>
  <c r="DY18" i="10"/>
  <c r="S16" i="18"/>
  <c r="AG96" i="19"/>
  <c r="E96" i="19"/>
  <c r="D88" i="19"/>
  <c r="AG88" i="19"/>
  <c r="E28" i="19"/>
  <c r="AG28" i="19"/>
  <c r="R8" i="26"/>
  <c r="O8" i="26"/>
  <c r="P8" i="26"/>
  <c r="AA76" i="19"/>
  <c r="D76" i="19"/>
  <c r="AJ9" i="5"/>
  <c r="X9" i="5"/>
  <c r="AM9" i="5"/>
  <c r="AG13" i="5"/>
  <c r="AH13" i="5"/>
  <c r="AF11" i="5"/>
  <c r="AH11" i="5"/>
  <c r="AI13" i="5"/>
  <c r="W13" i="5"/>
  <c r="AL13" i="5"/>
  <c r="AF9" i="5"/>
  <c r="AJ12" i="5"/>
  <c r="AK12" i="5"/>
  <c r="AG8" i="5"/>
  <c r="X8" i="5"/>
  <c r="AM8" i="5"/>
  <c r="AJ10" i="5"/>
  <c r="AI8" i="5"/>
  <c r="W8" i="5"/>
  <c r="AF12" i="5"/>
  <c r="AC7" i="5"/>
  <c r="AI9" i="5"/>
  <c r="AK9" i="5"/>
  <c r="AI7" i="5"/>
  <c r="AK7" i="5"/>
  <c r="AG12" i="5"/>
  <c r="X12" i="5"/>
  <c r="AD7" i="5"/>
  <c r="R12" i="5"/>
  <c r="M12" i="5"/>
  <c r="M7" i="5"/>
  <c r="R7" i="5"/>
  <c r="X13" i="5"/>
  <c r="AL8" i="5"/>
  <c r="O6" i="5"/>
  <c r="AH8" i="5"/>
  <c r="D23" i="9"/>
  <c r="D31" i="9"/>
  <c r="D39" i="9"/>
  <c r="D47" i="9"/>
  <c r="D55" i="9"/>
  <c r="D63" i="9"/>
  <c r="D71" i="9"/>
  <c r="D79" i="9"/>
  <c r="D87" i="9"/>
  <c r="D95" i="9"/>
  <c r="D103" i="9"/>
  <c r="D21" i="9"/>
  <c r="D29" i="9"/>
  <c r="D37" i="9"/>
  <c r="D45" i="9"/>
  <c r="D53" i="9"/>
  <c r="D61" i="9"/>
  <c r="D69" i="9"/>
  <c r="D77" i="9"/>
  <c r="D85" i="9"/>
  <c r="D93" i="9"/>
  <c r="D101" i="9"/>
  <c r="E88" i="19"/>
  <c r="D28" i="19"/>
  <c r="E23" i="37"/>
  <c r="R6" i="5"/>
  <c r="E32" i="37"/>
  <c r="DI14" i="10"/>
  <c r="L12" i="18"/>
  <c r="CX14" i="10"/>
  <c r="K12" i="18"/>
  <c r="CX13" i="10"/>
  <c r="K11" i="18"/>
  <c r="DI13" i="10"/>
  <c r="L11" i="18"/>
  <c r="DI12" i="10"/>
  <c r="L10" i="18"/>
  <c r="CX12" i="10"/>
  <c r="K10" i="18"/>
  <c r="M9" i="5"/>
  <c r="R9" i="5"/>
  <c r="E30" i="38"/>
  <c r="S28" i="38"/>
  <c r="O28" i="38"/>
  <c r="K28" i="38"/>
  <c r="G28" i="38"/>
  <c r="E23" i="38"/>
  <c r="E12" i="38"/>
  <c r="O10" i="38"/>
  <c r="K10" i="38"/>
  <c r="G10" i="38"/>
  <c r="E5" i="38"/>
  <c r="E32" i="38"/>
  <c r="Q28" i="38"/>
  <c r="M28" i="38"/>
  <c r="I28" i="38"/>
  <c r="E28" i="38"/>
  <c r="E14" i="38"/>
  <c r="Q10" i="38"/>
  <c r="M10" i="38"/>
  <c r="I10" i="38"/>
  <c r="E10" i="38"/>
  <c r="H7" i="9"/>
  <c r="G9" i="10"/>
  <c r="R8" i="5"/>
  <c r="AC13" i="26"/>
  <c r="AG12" i="26"/>
  <c r="U12" i="26"/>
  <c r="AC11" i="26"/>
  <c r="AG10" i="26"/>
  <c r="U10" i="26"/>
  <c r="AC9" i="26"/>
  <c r="AG8" i="26"/>
  <c r="U8" i="26"/>
  <c r="AC7" i="26"/>
  <c r="AF12" i="26"/>
  <c r="AF10" i="26"/>
  <c r="AH10" i="26"/>
  <c r="AF8" i="26"/>
  <c r="M103" i="26"/>
  <c r="AD13" i="26"/>
  <c r="AD12" i="26"/>
  <c r="AD11" i="26"/>
  <c r="AD10" i="26"/>
  <c r="AD9" i="26"/>
  <c r="AD8" i="26"/>
  <c r="AD7" i="26"/>
  <c r="AJ13" i="26"/>
  <c r="AF11" i="26"/>
  <c r="AH11" i="26"/>
  <c r="AF9" i="26"/>
  <c r="AH9" i="26"/>
  <c r="AF7" i="26"/>
  <c r="P102" i="26"/>
  <c r="N101" i="26"/>
  <c r="O101" i="26"/>
  <c r="P98" i="26"/>
  <c r="P94" i="26"/>
  <c r="P90" i="26"/>
  <c r="P86" i="26"/>
  <c r="P82" i="26"/>
  <c r="P78" i="26"/>
  <c r="P74" i="26"/>
  <c r="P70" i="26"/>
  <c r="P66" i="26"/>
  <c r="P62" i="26"/>
  <c r="P58" i="26"/>
  <c r="P54" i="26"/>
  <c r="P50" i="26"/>
  <c r="P46" i="26"/>
  <c r="P42" i="26"/>
  <c r="P38" i="26"/>
  <c r="P34" i="26"/>
  <c r="P30" i="26"/>
  <c r="P26" i="26"/>
  <c r="P22" i="26"/>
  <c r="P18" i="26"/>
  <c r="AA13" i="26"/>
  <c r="AB13" i="26"/>
  <c r="AA12" i="26"/>
  <c r="AB12" i="26"/>
  <c r="AA11" i="26"/>
  <c r="AM11" i="26"/>
  <c r="AA10" i="26"/>
  <c r="AA9" i="26"/>
  <c r="AB9" i="26"/>
  <c r="AA8" i="26"/>
  <c r="AB8" i="26"/>
  <c r="AA7" i="26"/>
  <c r="AM7" i="26"/>
  <c r="AJ12" i="26"/>
  <c r="AJ10" i="26"/>
  <c r="AJ8" i="26"/>
  <c r="AK8" i="26"/>
  <c r="N11" i="26"/>
  <c r="O11" i="26"/>
  <c r="M5" i="26"/>
  <c r="R15" i="26"/>
  <c r="M13" i="26"/>
  <c r="P13" i="26"/>
  <c r="P16" i="26"/>
  <c r="P17" i="26"/>
  <c r="N19" i="26"/>
  <c r="O19" i="26"/>
  <c r="M19" i="26"/>
  <c r="N20" i="26"/>
  <c r="O20" i="26"/>
  <c r="M20" i="26"/>
  <c r="P21" i="26"/>
  <c r="N23" i="26"/>
  <c r="O23" i="26"/>
  <c r="M23" i="26"/>
  <c r="N24" i="26"/>
  <c r="O24" i="26"/>
  <c r="M24" i="26"/>
  <c r="P25" i="26"/>
  <c r="N27" i="26"/>
  <c r="O27" i="26"/>
  <c r="M27" i="26"/>
  <c r="N28" i="26"/>
  <c r="O28" i="26"/>
  <c r="M28" i="26"/>
  <c r="P29" i="26"/>
  <c r="N31" i="26"/>
  <c r="O31" i="26"/>
  <c r="M31" i="26"/>
  <c r="N32" i="26"/>
  <c r="O32" i="26"/>
  <c r="M32" i="26"/>
  <c r="P33" i="26"/>
  <c r="N35" i="26"/>
  <c r="O35" i="26"/>
  <c r="M35" i="26"/>
  <c r="N36" i="26"/>
  <c r="O36" i="26"/>
  <c r="M36" i="26"/>
  <c r="P37" i="26"/>
  <c r="N39" i="26"/>
  <c r="O39" i="26"/>
  <c r="M39" i="26"/>
  <c r="N40" i="26"/>
  <c r="O40" i="26"/>
  <c r="M40" i="26"/>
  <c r="P41" i="26"/>
  <c r="N43" i="26"/>
  <c r="O43" i="26"/>
  <c r="M43" i="26"/>
  <c r="N44" i="26"/>
  <c r="O44" i="26"/>
  <c r="M44" i="26"/>
  <c r="P45" i="26"/>
  <c r="N47" i="26"/>
  <c r="O47" i="26"/>
  <c r="M47" i="26"/>
  <c r="N48" i="26"/>
  <c r="O48" i="26"/>
  <c r="M48" i="26"/>
  <c r="P49" i="26"/>
  <c r="N51" i="26"/>
  <c r="O51" i="26"/>
  <c r="M51" i="26"/>
  <c r="N52" i="26"/>
  <c r="O52" i="26"/>
  <c r="M52" i="26"/>
  <c r="P53" i="26"/>
  <c r="N55" i="26"/>
  <c r="O55" i="26"/>
  <c r="M55" i="26"/>
  <c r="N56" i="26"/>
  <c r="O56" i="26"/>
  <c r="M56" i="26"/>
  <c r="P57" i="26"/>
  <c r="N59" i="26"/>
  <c r="O59" i="26"/>
  <c r="M59" i="26"/>
  <c r="N60" i="26"/>
  <c r="O60" i="26"/>
  <c r="M60" i="26"/>
  <c r="P61" i="26"/>
  <c r="N63" i="26"/>
  <c r="O63" i="26"/>
  <c r="M63" i="26"/>
  <c r="N64" i="26"/>
  <c r="O64" i="26"/>
  <c r="M64" i="26"/>
  <c r="P65" i="26"/>
  <c r="N67" i="26"/>
  <c r="O67" i="26"/>
  <c r="M67" i="26"/>
  <c r="N68" i="26"/>
  <c r="O68" i="26"/>
  <c r="M68" i="26"/>
  <c r="P69" i="26"/>
  <c r="N71" i="26"/>
  <c r="O71" i="26"/>
  <c r="M71" i="26"/>
  <c r="N72" i="26"/>
  <c r="O72" i="26"/>
  <c r="M72" i="26"/>
  <c r="P73" i="26"/>
  <c r="N75" i="26"/>
  <c r="O75" i="26"/>
  <c r="M75" i="26"/>
  <c r="N76" i="26"/>
  <c r="O76" i="26"/>
  <c r="M76" i="26"/>
  <c r="P77" i="26"/>
  <c r="N79" i="26"/>
  <c r="O79" i="26"/>
  <c r="M79" i="26"/>
  <c r="N80" i="26"/>
  <c r="O80" i="26"/>
  <c r="M80" i="26"/>
  <c r="P81" i="26"/>
  <c r="N83" i="26"/>
  <c r="O83" i="26"/>
  <c r="M83" i="26"/>
  <c r="N84" i="26"/>
  <c r="O84" i="26"/>
  <c r="M84" i="26"/>
  <c r="P85" i="26"/>
  <c r="N87" i="26"/>
  <c r="O87" i="26"/>
  <c r="M87" i="26"/>
  <c r="N88" i="26"/>
  <c r="O88" i="26"/>
  <c r="M88" i="26"/>
  <c r="P89" i="26"/>
  <c r="N91" i="26"/>
  <c r="O91" i="26"/>
  <c r="M91" i="26"/>
  <c r="N92" i="26"/>
  <c r="O92" i="26"/>
  <c r="M92" i="26"/>
  <c r="P93" i="26"/>
  <c r="N95" i="26"/>
  <c r="O95" i="26"/>
  <c r="M95" i="26"/>
  <c r="N96" i="26"/>
  <c r="O96" i="26"/>
  <c r="M96" i="26"/>
  <c r="P97" i="26"/>
  <c r="N100" i="26"/>
  <c r="O100" i="26"/>
  <c r="M100" i="26"/>
  <c r="P101" i="26"/>
  <c r="N102" i="26"/>
  <c r="O102" i="26"/>
  <c r="M102" i="26"/>
  <c r="P103" i="26"/>
  <c r="N104" i="26"/>
  <c r="O104" i="26"/>
  <c r="M104" i="26"/>
  <c r="AU10" i="10"/>
  <c r="BH10" i="10"/>
  <c r="T9" i="9"/>
  <c r="AG11" i="10"/>
  <c r="AH11" i="10"/>
  <c r="AI11" i="10"/>
  <c r="AU11" i="10"/>
  <c r="AV11" i="10"/>
  <c r="AF9" i="9"/>
  <c r="BG11" i="10"/>
  <c r="BH11" i="10"/>
  <c r="BI11" i="10"/>
  <c r="AR9" i="9"/>
  <c r="CG11" i="10"/>
  <c r="CH11" i="10"/>
  <c r="CI11" i="10"/>
  <c r="CT10" i="10"/>
  <c r="CW10" i="10"/>
  <c r="CX10" i="10"/>
  <c r="DE10" i="10"/>
  <c r="DH10" i="10"/>
  <c r="DI10" i="10"/>
  <c r="DP9" i="10"/>
  <c r="DT16" i="10"/>
  <c r="M14" i="18"/>
  <c r="DT14" i="10"/>
  <c r="M12" i="18"/>
  <c r="DT12" i="10"/>
  <c r="M10" i="18"/>
  <c r="AL9" i="9"/>
  <c r="BT11" i="10"/>
  <c r="AL6" i="9"/>
  <c r="BT8" i="10"/>
  <c r="BH7" i="10"/>
  <c r="L23" i="34"/>
  <c r="CX17" i="10"/>
  <c r="K15" i="18"/>
  <c r="DI17" i="10"/>
  <c r="L15" i="18"/>
  <c r="DI16" i="10"/>
  <c r="L14" i="18"/>
  <c r="CX16" i="10"/>
  <c r="K14" i="18"/>
  <c r="CX15" i="10"/>
  <c r="K13" i="18"/>
  <c r="DI15" i="10"/>
  <c r="L13" i="18"/>
  <c r="Q28" i="37"/>
  <c r="M28" i="37"/>
  <c r="I28" i="37"/>
  <c r="E28" i="37"/>
  <c r="E5" i="37"/>
  <c r="E10" i="37"/>
  <c r="Q10" i="37"/>
  <c r="M10" i="37"/>
  <c r="I10" i="37"/>
  <c r="S28" i="37"/>
  <c r="S10" i="38"/>
  <c r="O28" i="37"/>
  <c r="K28" i="37"/>
  <c r="G28" i="37"/>
  <c r="E12" i="37"/>
  <c r="S10" i="37"/>
  <c r="O10" i="37"/>
  <c r="K10" i="37"/>
  <c r="G10" i="37"/>
  <c r="X13" i="26"/>
  <c r="AM13" i="26"/>
  <c r="AE10" i="26"/>
  <c r="AE8" i="26"/>
  <c r="AH7" i="26"/>
  <c r="W11" i="26"/>
  <c r="W9" i="26"/>
  <c r="W7" i="26"/>
  <c r="AB11" i="26"/>
  <c r="AB10" i="26"/>
  <c r="AB7" i="26"/>
  <c r="AK12" i="26"/>
  <c r="AK10" i="26"/>
  <c r="AH13" i="26"/>
  <c r="H9" i="9"/>
  <c r="G11" i="10"/>
  <c r="H11" i="10"/>
  <c r="I11" i="10"/>
  <c r="N9" i="9"/>
  <c r="T11" i="10"/>
  <c r="U11" i="10"/>
  <c r="V11" i="10"/>
  <c r="DS10" i="10"/>
  <c r="R5" i="5"/>
  <c r="E14" i="37"/>
  <c r="DT17" i="10"/>
  <c r="M15" i="18"/>
  <c r="DT15" i="10"/>
  <c r="M13" i="18"/>
  <c r="DT13" i="10"/>
  <c r="M11" i="18"/>
  <c r="CT7" i="10"/>
  <c r="CW7" i="10"/>
  <c r="AU7" i="10"/>
  <c r="M27" i="34"/>
  <c r="M23" i="34"/>
  <c r="L26" i="34"/>
  <c r="M26" i="34"/>
  <c r="L29" i="34"/>
  <c r="L25" i="34"/>
  <c r="DI106" i="10"/>
  <c r="L104" i="18"/>
  <c r="CX106" i="10"/>
  <c r="K104" i="18"/>
  <c r="CX105" i="10"/>
  <c r="K103" i="18"/>
  <c r="DI105" i="10"/>
  <c r="L103" i="18"/>
  <c r="DI104" i="10"/>
  <c r="L102" i="18"/>
  <c r="CX104" i="10"/>
  <c r="K102" i="18"/>
  <c r="CX103" i="10"/>
  <c r="K101" i="18"/>
  <c r="DI103" i="10"/>
  <c r="L101" i="18"/>
  <c r="DI102" i="10"/>
  <c r="L100" i="18"/>
  <c r="CX102" i="10"/>
  <c r="K100" i="18"/>
  <c r="CX101" i="10"/>
  <c r="K99" i="18"/>
  <c r="DI101" i="10"/>
  <c r="L99" i="18"/>
  <c r="DI100" i="10"/>
  <c r="L98" i="18"/>
  <c r="CX100" i="10"/>
  <c r="K98" i="18"/>
  <c r="CX99" i="10"/>
  <c r="K97" i="18"/>
  <c r="DI99" i="10"/>
  <c r="L97" i="18"/>
  <c r="DI98" i="10"/>
  <c r="L96" i="18"/>
  <c r="CX98" i="10"/>
  <c r="K96" i="18"/>
  <c r="CX97" i="10"/>
  <c r="K95" i="18"/>
  <c r="DI97" i="10"/>
  <c r="L95" i="18"/>
  <c r="DI96" i="10"/>
  <c r="L94" i="18"/>
  <c r="CX96" i="10"/>
  <c r="K94" i="18"/>
  <c r="CX95" i="10"/>
  <c r="K93" i="18"/>
  <c r="DI95" i="10"/>
  <c r="L93" i="18"/>
  <c r="DI94" i="10"/>
  <c r="L92" i="18"/>
  <c r="CX94" i="10"/>
  <c r="K92" i="18"/>
  <c r="CX93" i="10"/>
  <c r="K91" i="18"/>
  <c r="DI93" i="10"/>
  <c r="L91" i="18"/>
  <c r="DI92" i="10"/>
  <c r="L90" i="18"/>
  <c r="CX92" i="10"/>
  <c r="K90" i="18"/>
  <c r="CX91" i="10"/>
  <c r="K89" i="18"/>
  <c r="DI91" i="10"/>
  <c r="L89" i="18"/>
  <c r="DI90" i="10"/>
  <c r="L88" i="18"/>
  <c r="CX90" i="10"/>
  <c r="K88" i="18"/>
  <c r="CX89" i="10"/>
  <c r="K87" i="18"/>
  <c r="DI89" i="10"/>
  <c r="L87" i="18"/>
  <c r="DI88" i="10"/>
  <c r="L86" i="18"/>
  <c r="CX88" i="10"/>
  <c r="K86" i="18"/>
  <c r="CX87" i="10"/>
  <c r="K85" i="18"/>
  <c r="DI87" i="10"/>
  <c r="L85" i="18"/>
  <c r="DI86" i="10"/>
  <c r="L84" i="18"/>
  <c r="CX86" i="10"/>
  <c r="K84" i="18"/>
  <c r="CX85" i="10"/>
  <c r="K83" i="18"/>
  <c r="DI85" i="10"/>
  <c r="L83" i="18"/>
  <c r="DI84" i="10"/>
  <c r="L82" i="18"/>
  <c r="CX84" i="10"/>
  <c r="K82" i="18"/>
  <c r="CX83" i="10"/>
  <c r="K81" i="18"/>
  <c r="DI83" i="10"/>
  <c r="L81" i="18"/>
  <c r="DI82" i="10"/>
  <c r="L80" i="18"/>
  <c r="CX82" i="10"/>
  <c r="K80" i="18"/>
  <c r="CX81" i="10"/>
  <c r="K79" i="18"/>
  <c r="DI81" i="10"/>
  <c r="L79" i="18"/>
  <c r="DI80" i="10"/>
  <c r="L78" i="18"/>
  <c r="CX80" i="10"/>
  <c r="K78" i="18"/>
  <c r="CX79" i="10"/>
  <c r="K77" i="18"/>
  <c r="DI79" i="10"/>
  <c r="L77" i="18"/>
  <c r="DI78" i="10"/>
  <c r="L76" i="18"/>
  <c r="CX78" i="10"/>
  <c r="K76" i="18"/>
  <c r="CX77" i="10"/>
  <c r="K75" i="18"/>
  <c r="DI77" i="10"/>
  <c r="L75" i="18"/>
  <c r="DI76" i="10"/>
  <c r="L74" i="18"/>
  <c r="CX76" i="10"/>
  <c r="K74" i="18"/>
  <c r="CX75" i="10"/>
  <c r="K73" i="18"/>
  <c r="DI75" i="10"/>
  <c r="L73" i="18"/>
  <c r="DI74" i="10"/>
  <c r="L72" i="18"/>
  <c r="CX74" i="10"/>
  <c r="K72" i="18"/>
  <c r="CX73" i="10"/>
  <c r="K71" i="18"/>
  <c r="DI73" i="10"/>
  <c r="L71" i="18"/>
  <c r="DI72" i="10"/>
  <c r="L70" i="18"/>
  <c r="CX72" i="10"/>
  <c r="K70" i="18"/>
  <c r="CX71" i="10"/>
  <c r="K69" i="18"/>
  <c r="DI71" i="10"/>
  <c r="L69" i="18"/>
  <c r="DI70" i="10"/>
  <c r="L68" i="18"/>
  <c r="CX70" i="10"/>
  <c r="K68" i="18"/>
  <c r="CX69" i="10"/>
  <c r="K67" i="18"/>
  <c r="DI69" i="10"/>
  <c r="L67" i="18"/>
  <c r="DI68" i="10"/>
  <c r="L66" i="18"/>
  <c r="CX68" i="10"/>
  <c r="K66" i="18"/>
  <c r="CX67" i="10"/>
  <c r="K65" i="18"/>
  <c r="DI67" i="10"/>
  <c r="L65" i="18"/>
  <c r="DI66" i="10"/>
  <c r="L64" i="18"/>
  <c r="CX66" i="10"/>
  <c r="K64" i="18"/>
  <c r="CX65" i="10"/>
  <c r="K63" i="18"/>
  <c r="DI65" i="10"/>
  <c r="L63" i="18"/>
  <c r="DI64" i="10"/>
  <c r="L62" i="18"/>
  <c r="CX64" i="10"/>
  <c r="K62" i="18"/>
  <c r="CX63" i="10"/>
  <c r="K61" i="18"/>
  <c r="DI63" i="10"/>
  <c r="L61" i="18"/>
  <c r="DI62" i="10"/>
  <c r="L60" i="18"/>
  <c r="CX62" i="10"/>
  <c r="K60" i="18"/>
  <c r="CX61" i="10"/>
  <c r="K59" i="18"/>
  <c r="DI61" i="10"/>
  <c r="L59" i="18"/>
  <c r="DI60" i="10"/>
  <c r="L58" i="18"/>
  <c r="CX60" i="10"/>
  <c r="K58" i="18"/>
  <c r="CX59" i="10"/>
  <c r="K57" i="18"/>
  <c r="DI59" i="10"/>
  <c r="L57" i="18"/>
  <c r="DI58" i="10"/>
  <c r="L56" i="18"/>
  <c r="CX58" i="10"/>
  <c r="K56" i="18"/>
  <c r="CX57" i="10"/>
  <c r="K55" i="18"/>
  <c r="DI57" i="10"/>
  <c r="L55" i="18"/>
  <c r="DI56" i="10"/>
  <c r="L54" i="18"/>
  <c r="CX56" i="10"/>
  <c r="K54" i="18"/>
  <c r="CX55" i="10"/>
  <c r="K53" i="18"/>
  <c r="DI55" i="10"/>
  <c r="L53" i="18"/>
  <c r="DI54" i="10"/>
  <c r="L52" i="18"/>
  <c r="CX54" i="10"/>
  <c r="K52" i="18"/>
  <c r="CX53" i="10"/>
  <c r="K51" i="18"/>
  <c r="DI53" i="10"/>
  <c r="L51" i="18"/>
  <c r="DI52" i="10"/>
  <c r="L50" i="18"/>
  <c r="CX52" i="10"/>
  <c r="K50" i="18"/>
  <c r="CX51" i="10"/>
  <c r="K49" i="18"/>
  <c r="DI51" i="10"/>
  <c r="L49" i="18"/>
  <c r="DI50" i="10"/>
  <c r="L48" i="18"/>
  <c r="CX50" i="10"/>
  <c r="K48" i="18"/>
  <c r="CX49" i="10"/>
  <c r="K47" i="18"/>
  <c r="DI49" i="10"/>
  <c r="L47" i="18"/>
  <c r="DI48" i="10"/>
  <c r="L46" i="18"/>
  <c r="CX48" i="10"/>
  <c r="K46" i="18"/>
  <c r="CX47" i="10"/>
  <c r="K45" i="18"/>
  <c r="DI47" i="10"/>
  <c r="L45" i="18"/>
  <c r="DI46" i="10"/>
  <c r="L44" i="18"/>
  <c r="CX46" i="10"/>
  <c r="K44" i="18"/>
  <c r="CX45" i="10"/>
  <c r="K43" i="18"/>
  <c r="DI45" i="10"/>
  <c r="L43" i="18"/>
  <c r="DI44" i="10"/>
  <c r="L42" i="18"/>
  <c r="CX44" i="10"/>
  <c r="K42" i="18"/>
  <c r="CX43" i="10"/>
  <c r="K41" i="18"/>
  <c r="DI43" i="10"/>
  <c r="L41" i="18"/>
  <c r="DI42" i="10"/>
  <c r="L40" i="18"/>
  <c r="CX42" i="10"/>
  <c r="K40" i="18"/>
  <c r="CX41" i="10"/>
  <c r="K39" i="18"/>
  <c r="DI41" i="10"/>
  <c r="L39" i="18"/>
  <c r="DI40" i="10"/>
  <c r="L38" i="18"/>
  <c r="CX40" i="10"/>
  <c r="K38" i="18"/>
  <c r="CX39" i="10"/>
  <c r="K37" i="18"/>
  <c r="DI39" i="10"/>
  <c r="L37" i="18"/>
  <c r="DI38" i="10"/>
  <c r="L36" i="18"/>
  <c r="CX38" i="10"/>
  <c r="K36" i="18"/>
  <c r="CX37" i="10"/>
  <c r="K35" i="18"/>
  <c r="DI37" i="10"/>
  <c r="L35" i="18"/>
  <c r="DI36" i="10"/>
  <c r="L34" i="18"/>
  <c r="CX36" i="10"/>
  <c r="K34" i="18"/>
  <c r="CX35" i="10"/>
  <c r="K33" i="18"/>
  <c r="DI35" i="10"/>
  <c r="L33" i="18"/>
  <c r="DI34" i="10"/>
  <c r="L32" i="18"/>
  <c r="CX34" i="10"/>
  <c r="K32" i="18"/>
  <c r="CX33" i="10"/>
  <c r="K31" i="18"/>
  <c r="DI33" i="10"/>
  <c r="L31" i="18"/>
  <c r="DI32" i="10"/>
  <c r="L30" i="18"/>
  <c r="CX32" i="10"/>
  <c r="K30" i="18"/>
  <c r="CX31" i="10"/>
  <c r="K29" i="18"/>
  <c r="DI31" i="10"/>
  <c r="L29" i="18"/>
  <c r="DI30" i="10"/>
  <c r="L28" i="18"/>
  <c r="CX30" i="10"/>
  <c r="K28" i="18"/>
  <c r="CX29" i="10"/>
  <c r="K27" i="18"/>
  <c r="DI29" i="10"/>
  <c r="L27" i="18"/>
  <c r="DI28" i="10"/>
  <c r="L26" i="18"/>
  <c r="CX28" i="10"/>
  <c r="K26" i="18"/>
  <c r="CX27" i="10"/>
  <c r="K25" i="18"/>
  <c r="DI27" i="10"/>
  <c r="L25" i="18"/>
  <c r="DI26" i="10"/>
  <c r="L24" i="18"/>
  <c r="CX26" i="10"/>
  <c r="K24" i="18"/>
  <c r="CX25" i="10"/>
  <c r="K23" i="18"/>
  <c r="DI25" i="10"/>
  <c r="L23" i="18"/>
  <c r="DI24" i="10"/>
  <c r="L22" i="18"/>
  <c r="CX24" i="10"/>
  <c r="K22" i="18"/>
  <c r="CX23" i="10"/>
  <c r="K21" i="18"/>
  <c r="DI23" i="10"/>
  <c r="L21" i="18"/>
  <c r="DI22" i="10"/>
  <c r="L20" i="18"/>
  <c r="CX22" i="10"/>
  <c r="K20" i="18"/>
  <c r="CX21" i="10"/>
  <c r="K19" i="18"/>
  <c r="DI21" i="10"/>
  <c r="L19" i="18"/>
  <c r="DI20" i="10"/>
  <c r="L18" i="18"/>
  <c r="CX20" i="10"/>
  <c r="K18" i="18"/>
  <c r="CX19" i="10"/>
  <c r="K17" i="18"/>
  <c r="DI19" i="10"/>
  <c r="L17" i="18"/>
  <c r="DI18" i="10"/>
  <c r="L16" i="18"/>
  <c r="CX18" i="10"/>
  <c r="K16" i="18"/>
  <c r="E7" i="41"/>
  <c r="E8" i="41"/>
  <c r="BU7" i="10"/>
  <c r="U7" i="10"/>
  <c r="M29" i="34"/>
  <c r="M25" i="34"/>
  <c r="L28" i="34"/>
  <c r="L24" i="34"/>
  <c r="M28" i="34"/>
  <c r="M24" i="34"/>
  <c r="L27" i="34"/>
  <c r="DY15" i="10"/>
  <c r="S13" i="18"/>
  <c r="DY102" i="10"/>
  <c r="S100" i="18"/>
  <c r="DY100" i="10"/>
  <c r="S98" i="18"/>
  <c r="DY94" i="10"/>
  <c r="S92" i="18"/>
  <c r="DY92" i="10"/>
  <c r="S90" i="18"/>
  <c r="DY86" i="10"/>
  <c r="S84" i="18"/>
  <c r="DY84" i="10"/>
  <c r="S82" i="18"/>
  <c r="DY78" i="10"/>
  <c r="S76" i="18"/>
  <c r="DY76" i="10"/>
  <c r="S74" i="18"/>
  <c r="DY70" i="10"/>
  <c r="S68" i="18"/>
  <c r="DY68" i="10"/>
  <c r="S66" i="18"/>
  <c r="DY62" i="10"/>
  <c r="S60" i="18"/>
  <c r="DY60" i="10"/>
  <c r="S58" i="18"/>
  <c r="DY54" i="10"/>
  <c r="S52" i="18"/>
  <c r="DY52" i="10"/>
  <c r="S50" i="18"/>
  <c r="DY46" i="10"/>
  <c r="S44" i="18"/>
  <c r="DY44" i="10"/>
  <c r="S42" i="18"/>
  <c r="DY38" i="10"/>
  <c r="S36" i="18"/>
  <c r="DY36" i="10"/>
  <c r="S34" i="18"/>
  <c r="DY30" i="10"/>
  <c r="S28" i="18"/>
  <c r="DY28" i="10"/>
  <c r="S26" i="18"/>
  <c r="DY22" i="10"/>
  <c r="S20" i="18"/>
  <c r="DY20" i="10"/>
  <c r="S18" i="18"/>
  <c r="DY101" i="10"/>
  <c r="S99" i="18"/>
  <c r="DY99" i="10"/>
  <c r="S97" i="18"/>
  <c r="DY93" i="10"/>
  <c r="S91" i="18"/>
  <c r="DY91" i="10"/>
  <c r="S89" i="18"/>
  <c r="DY85" i="10"/>
  <c r="S83" i="18"/>
  <c r="DY83" i="10"/>
  <c r="S81" i="18"/>
  <c r="DY77" i="10"/>
  <c r="S75" i="18"/>
  <c r="DY75" i="10"/>
  <c r="S73" i="18"/>
  <c r="DY69" i="10"/>
  <c r="S67" i="18"/>
  <c r="DY67" i="10"/>
  <c r="S65" i="18"/>
  <c r="DY61" i="10"/>
  <c r="S59" i="18"/>
  <c r="DY59" i="10"/>
  <c r="S57" i="18"/>
  <c r="DY53" i="10"/>
  <c r="S51" i="18"/>
  <c r="DY51" i="10"/>
  <c r="S49" i="18"/>
  <c r="DY45" i="10"/>
  <c r="S43" i="18"/>
  <c r="DY43" i="10"/>
  <c r="S41" i="18"/>
  <c r="DY37" i="10"/>
  <c r="S35" i="18"/>
  <c r="DY35" i="10"/>
  <c r="S33" i="18"/>
  <c r="DY29" i="10"/>
  <c r="S27" i="18"/>
  <c r="DY27" i="10"/>
  <c r="S25" i="18"/>
  <c r="DY21" i="10"/>
  <c r="S19" i="18"/>
  <c r="DY19" i="10"/>
  <c r="S17" i="18"/>
  <c r="DY12" i="10"/>
  <c r="S10" i="18"/>
  <c r="DT10" i="10"/>
  <c r="DP7" i="10"/>
  <c r="DS7" i="10"/>
  <c r="AG5" i="19"/>
  <c r="DE7" i="10"/>
  <c r="DH7" i="10"/>
  <c r="AD5" i="19"/>
  <c r="I7" i="10"/>
  <c r="D4" i="14"/>
  <c r="P9" i="21"/>
  <c r="N9" i="21"/>
  <c r="AA5" i="19"/>
  <c r="AV7" i="10"/>
  <c r="J8" i="21"/>
  <c r="D5" i="18"/>
  <c r="F5" i="19"/>
  <c r="K8" i="35"/>
  <c r="D7" i="32"/>
  <c r="D8" i="18"/>
  <c r="DU10" i="10"/>
  <c r="DV10" i="10"/>
  <c r="DW10" i="10"/>
  <c r="D7" i="14"/>
  <c r="L7" i="14"/>
  <c r="Q7" i="14"/>
  <c r="F8" i="19"/>
  <c r="J4" i="32"/>
  <c r="J5" i="18"/>
  <c r="CL7" i="10"/>
  <c r="K14" i="35"/>
  <c r="J4" i="14"/>
  <c r="M9" i="21"/>
  <c r="X5" i="19"/>
  <c r="BV7" i="10"/>
  <c r="L8" i="21"/>
  <c r="F4" i="14"/>
  <c r="F5" i="18"/>
  <c r="I9" i="21"/>
  <c r="AL7" i="10"/>
  <c r="K10" i="35"/>
  <c r="F4" i="32"/>
  <c r="L5" i="19"/>
  <c r="H8" i="21"/>
  <c r="V7" i="10"/>
  <c r="DP11" i="10"/>
  <c r="DS11" i="10"/>
  <c r="DT11" i="10"/>
  <c r="M9" i="18"/>
  <c r="BU11" i="10"/>
  <c r="BV11" i="10"/>
  <c r="CT11" i="10"/>
  <c r="CW11" i="10"/>
  <c r="CX11" i="10"/>
  <c r="K9" i="18"/>
  <c r="DE11" i="10"/>
  <c r="DH11" i="10"/>
  <c r="DI11" i="10"/>
  <c r="L9" i="18"/>
  <c r="DP8" i="10"/>
  <c r="DS8" i="10"/>
  <c r="DT8" i="10"/>
  <c r="DT7" i="10"/>
  <c r="CX7" i="10"/>
  <c r="F11" i="19"/>
  <c r="DY14" i="10"/>
  <c r="S12" i="18"/>
  <c r="L12" i="19"/>
  <c r="Q32" i="21"/>
  <c r="H12" i="18"/>
  <c r="AE12" i="26"/>
  <c r="Q33" i="21"/>
  <c r="Q18" i="21"/>
  <c r="Q20" i="21"/>
  <c r="M7" i="14"/>
  <c r="N7" i="14"/>
  <c r="EA10" i="10"/>
  <c r="Q4" i="21"/>
  <c r="Q19" i="21"/>
  <c r="Q6" i="21"/>
  <c r="Q7" i="21"/>
  <c r="O9" i="5"/>
  <c r="DU11" i="10"/>
  <c r="L11" i="10"/>
  <c r="M11" i="10"/>
  <c r="D8" i="14"/>
  <c r="F9" i="19"/>
  <c r="D8" i="32"/>
  <c r="D9" i="18"/>
  <c r="E8" i="14"/>
  <c r="Y11" i="10"/>
  <c r="Z11" i="10"/>
  <c r="I9" i="19"/>
  <c r="E8" i="32"/>
  <c r="E9" i="18"/>
  <c r="I8" i="32"/>
  <c r="BY11" i="10"/>
  <c r="BZ11" i="10"/>
  <c r="I9" i="18"/>
  <c r="U9" i="19"/>
  <c r="I8" i="14"/>
  <c r="AA9" i="19"/>
  <c r="AD9" i="19"/>
  <c r="L9" i="19"/>
  <c r="F8" i="14"/>
  <c r="F9" i="18"/>
  <c r="F8" i="32"/>
  <c r="AL11" i="10"/>
  <c r="AM11" i="10"/>
  <c r="G8" i="14"/>
  <c r="G9" i="18"/>
  <c r="AY11" i="10"/>
  <c r="AZ11" i="10"/>
  <c r="G8" i="32"/>
  <c r="O9" i="19"/>
  <c r="R9" i="19"/>
  <c r="H8" i="14"/>
  <c r="H9" i="18"/>
  <c r="H8" i="32"/>
  <c r="BL11" i="10"/>
  <c r="BM11" i="10"/>
  <c r="X9" i="19"/>
  <c r="CL11" i="10"/>
  <c r="CM11" i="10"/>
  <c r="J8" i="14"/>
  <c r="J9" i="18"/>
  <c r="J8" i="32"/>
  <c r="AG9" i="19"/>
  <c r="C8" i="25"/>
  <c r="C10" i="25"/>
  <c r="Y8" i="5"/>
  <c r="AN8" i="5"/>
  <c r="AA8" i="19"/>
  <c r="AG8" i="19"/>
  <c r="F7" i="14"/>
  <c r="F7" i="32"/>
  <c r="L8" i="19"/>
  <c r="F8" i="18"/>
  <c r="G7" i="32"/>
  <c r="G7" i="14"/>
  <c r="G8" i="18"/>
  <c r="O8" i="19"/>
  <c r="J7" i="14"/>
  <c r="J7" i="32"/>
  <c r="J8" i="18"/>
  <c r="X8" i="19"/>
  <c r="E7" i="32"/>
  <c r="E7" i="14"/>
  <c r="I8" i="19"/>
  <c r="E8" i="18"/>
  <c r="H7" i="14"/>
  <c r="H7" i="32"/>
  <c r="H8" i="18"/>
  <c r="R8" i="19"/>
  <c r="I7" i="32"/>
  <c r="I7" i="14"/>
  <c r="U8" i="19"/>
  <c r="I8" i="18"/>
  <c r="AL10" i="5"/>
  <c r="W12" i="5"/>
  <c r="AK10" i="5"/>
  <c r="AH9" i="5"/>
  <c r="AK13" i="5"/>
  <c r="V12" i="26"/>
  <c r="W10" i="26"/>
  <c r="V8" i="26"/>
  <c r="AK13" i="26"/>
  <c r="Q34" i="21"/>
  <c r="AB13" i="5"/>
  <c r="V13" i="5"/>
  <c r="AB11" i="5"/>
  <c r="W13" i="26"/>
  <c r="AL13" i="26"/>
  <c r="AL11" i="26"/>
  <c r="Y11" i="26"/>
  <c r="AN11" i="26"/>
  <c r="AL9" i="26"/>
  <c r="Y9" i="26"/>
  <c r="AN9" i="26"/>
  <c r="AL7" i="26"/>
  <c r="Y7" i="26"/>
  <c r="AN7" i="26"/>
  <c r="AM7" i="5"/>
  <c r="P7" i="5"/>
  <c r="P6" i="5"/>
  <c r="E31" i="37"/>
  <c r="P9" i="5"/>
  <c r="T16" i="26"/>
  <c r="AA16" i="26"/>
  <c r="V10" i="5"/>
  <c r="Q5" i="21"/>
  <c r="T16" i="5"/>
  <c r="X10" i="5"/>
  <c r="Y10" i="5"/>
  <c r="AN10" i="5"/>
  <c r="L40" i="21"/>
  <c r="V13" i="26"/>
  <c r="CT9" i="10"/>
  <c r="CW9" i="10"/>
  <c r="DH9" i="10"/>
  <c r="DI9" i="10"/>
  <c r="DS9" i="10"/>
  <c r="AG7" i="19"/>
  <c r="AG6" i="19"/>
  <c r="P23" i="21"/>
  <c r="N6" i="9"/>
  <c r="T8" i="10"/>
  <c r="DE8" i="10"/>
  <c r="DH8" i="10"/>
  <c r="DI8" i="10"/>
  <c r="H6" i="9"/>
  <c r="G8" i="10"/>
  <c r="Z6" i="9"/>
  <c r="AT8" i="10"/>
  <c r="J21" i="21"/>
  <c r="AF6" i="9"/>
  <c r="BG8" i="10"/>
  <c r="CT8" i="10"/>
  <c r="CW8" i="10"/>
  <c r="CX8" i="10"/>
  <c r="G35" i="21"/>
  <c r="H9" i="10"/>
  <c r="I35" i="21"/>
  <c r="AH9" i="10"/>
  <c r="BU9" i="10"/>
  <c r="L35" i="21"/>
  <c r="M35" i="21"/>
  <c r="CH9" i="10"/>
  <c r="AD7" i="19"/>
  <c r="P37" i="21"/>
  <c r="O7" i="26"/>
  <c r="R7" i="26"/>
  <c r="H35" i="21"/>
  <c r="U9" i="10"/>
  <c r="AU9" i="10"/>
  <c r="J35" i="21"/>
  <c r="BH9" i="10"/>
  <c r="K35" i="21"/>
  <c r="AL12" i="5"/>
  <c r="U8" i="10"/>
  <c r="H21" i="21"/>
  <c r="AA6" i="19"/>
  <c r="Y13" i="5"/>
  <c r="AN13" i="5"/>
  <c r="AM13" i="5"/>
  <c r="G21" i="21"/>
  <c r="H8" i="10"/>
  <c r="AH8" i="10"/>
  <c r="I21" i="21"/>
  <c r="AU8" i="10"/>
  <c r="K21" i="21"/>
  <c r="BH8" i="10"/>
  <c r="M21" i="21"/>
  <c r="CH8" i="10"/>
  <c r="BU8" i="10"/>
  <c r="L21" i="21"/>
  <c r="AD6" i="19"/>
  <c r="AD8" i="19"/>
  <c r="AM12" i="5"/>
  <c r="Y12" i="5"/>
  <c r="AN12" i="5"/>
  <c r="BI7" i="10"/>
  <c r="K8" i="21"/>
  <c r="X10" i="26"/>
  <c r="AM10" i="26"/>
  <c r="V10" i="26"/>
  <c r="O23" i="21"/>
  <c r="N23" i="21"/>
  <c r="Y10" i="26"/>
  <c r="AN10" i="26"/>
  <c r="D4" i="32"/>
  <c r="L7" i="10"/>
  <c r="G9" i="21"/>
  <c r="E9" i="41"/>
  <c r="AE7" i="26"/>
  <c r="AE11" i="26"/>
  <c r="AH12" i="5"/>
  <c r="AM9" i="26"/>
  <c r="W11" i="5"/>
  <c r="W7" i="5"/>
  <c r="W8" i="26"/>
  <c r="AH8" i="26"/>
  <c r="AH12" i="26"/>
  <c r="W12" i="26"/>
  <c r="X8" i="26"/>
  <c r="AM8" i="26"/>
  <c r="AE9" i="26"/>
  <c r="X12" i="26"/>
  <c r="AM12" i="26"/>
  <c r="AE13" i="26"/>
  <c r="AE7" i="5"/>
  <c r="W9" i="5"/>
  <c r="AK8" i="5"/>
  <c r="DI7" i="10"/>
  <c r="J21" i="41"/>
  <c r="I21" i="41"/>
  <c r="K21" i="41"/>
  <c r="O9" i="21"/>
  <c r="DX10" i="10"/>
  <c r="DY10" i="10"/>
  <c r="Q8" i="21"/>
  <c r="CX9" i="10"/>
  <c r="J20" i="41"/>
  <c r="I20" i="41"/>
  <c r="K20" i="41"/>
  <c r="AA7" i="19"/>
  <c r="N37" i="21"/>
  <c r="N8" i="18"/>
  <c r="O8" i="18"/>
  <c r="V25" i="34"/>
  <c r="V26" i="34"/>
  <c r="V24" i="34"/>
  <c r="AM7" i="10"/>
  <c r="I13" i="21"/>
  <c r="M13" i="21"/>
  <c r="CM7" i="10"/>
  <c r="M7" i="10"/>
  <c r="G13" i="21"/>
  <c r="J18" i="35"/>
  <c r="N14" i="21"/>
  <c r="K5" i="18"/>
  <c r="J20" i="35"/>
  <c r="V9" i="34"/>
  <c r="P14" i="21"/>
  <c r="M5" i="18"/>
  <c r="K9" i="35"/>
  <c r="I5" i="19"/>
  <c r="Y7" i="10"/>
  <c r="E4" i="32"/>
  <c r="E4" i="14"/>
  <c r="E5" i="18"/>
  <c r="H9" i="21"/>
  <c r="K13" i="35"/>
  <c r="I4" i="14"/>
  <c r="L9" i="21"/>
  <c r="BY7" i="10"/>
  <c r="I4" i="32"/>
  <c r="I5" i="18"/>
  <c r="U5" i="19"/>
  <c r="K11" i="35"/>
  <c r="G4" i="14"/>
  <c r="G5" i="18"/>
  <c r="O5" i="19"/>
  <c r="AY7" i="10"/>
  <c r="G4" i="32"/>
  <c r="J9" i="21"/>
  <c r="O37" i="21"/>
  <c r="DT9" i="10"/>
  <c r="J22" i="41"/>
  <c r="I22" i="41"/>
  <c r="K22" i="41"/>
  <c r="DU7" i="10"/>
  <c r="K7" i="32"/>
  <c r="L7" i="32"/>
  <c r="AM10" i="5"/>
  <c r="Y13" i="26"/>
  <c r="AN13" i="26"/>
  <c r="AL10" i="26"/>
  <c r="K8" i="14"/>
  <c r="O8" i="14"/>
  <c r="L8" i="14"/>
  <c r="K8" i="32"/>
  <c r="L8" i="32"/>
  <c r="DV11" i="10"/>
  <c r="N9" i="18"/>
  <c r="O9" i="18"/>
  <c r="T9" i="18"/>
  <c r="P8" i="18"/>
  <c r="Q8" i="18"/>
  <c r="R8" i="18"/>
  <c r="E8" i="19"/>
  <c r="D8" i="19"/>
  <c r="M8" i="18"/>
  <c r="T8" i="18"/>
  <c r="K7" i="14"/>
  <c r="O7" i="14"/>
  <c r="K8" i="18"/>
  <c r="L8" i="18"/>
  <c r="M6" i="18"/>
  <c r="P28" i="21"/>
  <c r="V7" i="34"/>
  <c r="N42" i="21"/>
  <c r="K7" i="18"/>
  <c r="BI9" i="10"/>
  <c r="K36" i="21"/>
  <c r="J36" i="21"/>
  <c r="AV9" i="10"/>
  <c r="P7" i="26"/>
  <c r="P6" i="26"/>
  <c r="E31" i="38"/>
  <c r="P9" i="26"/>
  <c r="L7" i="18"/>
  <c r="O42" i="21"/>
  <c r="L36" i="21"/>
  <c r="BV9" i="10"/>
  <c r="Q35" i="21"/>
  <c r="H36" i="21"/>
  <c r="V9" i="10"/>
  <c r="M36" i="21"/>
  <c r="CI9" i="10"/>
  <c r="AI9" i="10"/>
  <c r="I36" i="21"/>
  <c r="I9" i="10"/>
  <c r="G36" i="21"/>
  <c r="CI8" i="10"/>
  <c r="K29" i="34"/>
  <c r="M22" i="21"/>
  <c r="BI8" i="10"/>
  <c r="K27" i="34"/>
  <c r="K22" i="21"/>
  <c r="I8" i="10"/>
  <c r="K23" i="34"/>
  <c r="G22" i="21"/>
  <c r="N28" i="21"/>
  <c r="K6" i="18"/>
  <c r="H22" i="21"/>
  <c r="V8" i="10"/>
  <c r="K24" i="34"/>
  <c r="L6" i="18"/>
  <c r="O28" i="21"/>
  <c r="BV8" i="10"/>
  <c r="K28" i="34"/>
  <c r="L22" i="21"/>
  <c r="AV8" i="10"/>
  <c r="K26" i="34"/>
  <c r="J22" i="21"/>
  <c r="AI8" i="10"/>
  <c r="K25" i="34"/>
  <c r="I22" i="21"/>
  <c r="Q21" i="21"/>
  <c r="J19" i="35"/>
  <c r="AL9" i="5"/>
  <c r="Y9" i="5"/>
  <c r="AN9" i="5"/>
  <c r="AL12" i="26"/>
  <c r="Y12" i="26"/>
  <c r="AN12" i="26"/>
  <c r="AL7" i="5"/>
  <c r="Y7" i="5"/>
  <c r="AN7" i="5"/>
  <c r="H4" i="32"/>
  <c r="K9" i="21"/>
  <c r="K12" i="35"/>
  <c r="R5" i="19"/>
  <c r="H5" i="18"/>
  <c r="BL7" i="10"/>
  <c r="H4" i="14"/>
  <c r="AL8" i="26"/>
  <c r="Y8" i="26"/>
  <c r="AN8" i="26"/>
  <c r="AL11" i="5"/>
  <c r="Y11" i="5"/>
  <c r="AN11" i="5"/>
  <c r="K4" i="14"/>
  <c r="O4" i="14"/>
  <c r="K4" i="32"/>
  <c r="L4" i="32"/>
  <c r="V8" i="34"/>
  <c r="O14" i="21"/>
  <c r="L5" i="18"/>
  <c r="M7" i="18"/>
  <c r="L4" i="14"/>
  <c r="M4" i="14"/>
  <c r="N5" i="18"/>
  <c r="O5" i="18"/>
  <c r="Q4" i="14"/>
  <c r="S8" i="18"/>
  <c r="D5" i="19"/>
  <c r="P5" i="18"/>
  <c r="Q5" i="18"/>
  <c r="R5" i="18"/>
  <c r="E5" i="19"/>
  <c r="N14" i="35"/>
  <c r="M14" i="21"/>
  <c r="K30" i="34"/>
  <c r="N30" i="34"/>
  <c r="T5" i="18"/>
  <c r="P42" i="21"/>
  <c r="DV7" i="10"/>
  <c r="DX7" i="10"/>
  <c r="DY7" i="10"/>
  <c r="AZ7" i="10"/>
  <c r="J13" i="21"/>
  <c r="BZ7" i="10"/>
  <c r="L13" i="21"/>
  <c r="Z7" i="10"/>
  <c r="H13" i="21"/>
  <c r="G14" i="21"/>
  <c r="N8" i="35"/>
  <c r="I14" i="21"/>
  <c r="N10" i="35"/>
  <c r="Q9" i="21"/>
  <c r="K15" i="35"/>
  <c r="D9" i="19"/>
  <c r="P9" i="18"/>
  <c r="Q9" i="18"/>
  <c r="R9" i="18"/>
  <c r="E9" i="19"/>
  <c r="DW11" i="10"/>
  <c r="DX11" i="10"/>
  <c r="M8" i="14"/>
  <c r="Q8" i="14"/>
  <c r="CL9" i="10"/>
  <c r="K12" i="34"/>
  <c r="X7" i="19"/>
  <c r="J6" i="32"/>
  <c r="M37" i="21"/>
  <c r="J6" i="14"/>
  <c r="J7" i="18"/>
  <c r="K11" i="34"/>
  <c r="I6" i="14"/>
  <c r="U7" i="19"/>
  <c r="I6" i="32"/>
  <c r="BY9" i="10"/>
  <c r="I7" i="18"/>
  <c r="L37" i="21"/>
  <c r="AY9" i="10"/>
  <c r="G6" i="14"/>
  <c r="J37" i="21"/>
  <c r="K9" i="34"/>
  <c r="G6" i="32"/>
  <c r="G7" i="18"/>
  <c r="O7" i="19"/>
  <c r="D6" i="32"/>
  <c r="L9" i="10"/>
  <c r="F7" i="19"/>
  <c r="D6" i="14"/>
  <c r="K6" i="34"/>
  <c r="D7" i="18"/>
  <c r="G37" i="21"/>
  <c r="DU9" i="10"/>
  <c r="I37" i="21"/>
  <c r="F6" i="32"/>
  <c r="L7" i="19"/>
  <c r="K8" i="34"/>
  <c r="AL9" i="10"/>
  <c r="F6" i="14"/>
  <c r="F7" i="18"/>
  <c r="Y9" i="10"/>
  <c r="E6" i="14"/>
  <c r="I7" i="19"/>
  <c r="K7" i="34"/>
  <c r="E6" i="32"/>
  <c r="H37" i="21"/>
  <c r="E7" i="18"/>
  <c r="K10" i="34"/>
  <c r="H6" i="14"/>
  <c r="H7" i="18"/>
  <c r="BL9" i="10"/>
  <c r="H6" i="32"/>
  <c r="K37" i="21"/>
  <c r="R7" i="19"/>
  <c r="Q36" i="21"/>
  <c r="F5" i="32"/>
  <c r="AL8" i="10"/>
  <c r="I23" i="21"/>
  <c r="F5" i="14"/>
  <c r="F6" i="18"/>
  <c r="L6" i="19"/>
  <c r="G5" i="32"/>
  <c r="J23" i="21"/>
  <c r="AY8" i="10"/>
  <c r="G5" i="14"/>
  <c r="G6" i="18"/>
  <c r="O6" i="19"/>
  <c r="I5" i="32"/>
  <c r="I5" i="14"/>
  <c r="U6" i="19"/>
  <c r="BY8" i="10"/>
  <c r="L23" i="21"/>
  <c r="I6" i="18"/>
  <c r="D5" i="32"/>
  <c r="DU8" i="10"/>
  <c r="L8" i="10"/>
  <c r="F6" i="19"/>
  <c r="D5" i="14"/>
  <c r="G23" i="21"/>
  <c r="D6" i="18"/>
  <c r="H5" i="14"/>
  <c r="H6" i="18"/>
  <c r="R6" i="19"/>
  <c r="H5" i="32"/>
  <c r="BL8" i="10"/>
  <c r="K23" i="21"/>
  <c r="J5" i="32"/>
  <c r="J5" i="14"/>
  <c r="J6" i="18"/>
  <c r="CL8" i="10"/>
  <c r="X6" i="19"/>
  <c r="M23" i="21"/>
  <c r="I6" i="19"/>
  <c r="E5" i="32"/>
  <c r="E5" i="14"/>
  <c r="E6" i="18"/>
  <c r="H23" i="21"/>
  <c r="Y8" i="10"/>
  <c r="Q22" i="21"/>
  <c r="BM7" i="10"/>
  <c r="K13" i="21"/>
  <c r="Q13" i="21"/>
  <c r="DY11" i="10"/>
  <c r="S9" i="18"/>
  <c r="H14" i="21"/>
  <c r="N9" i="35"/>
  <c r="N13" i="35"/>
  <c r="L14" i="21"/>
  <c r="J14" i="21"/>
  <c r="N11" i="35"/>
  <c r="S5" i="18"/>
  <c r="N17" i="35"/>
  <c r="N19" i="35"/>
  <c r="L8" i="41"/>
  <c r="K13" i="34"/>
  <c r="N13" i="34"/>
  <c r="BM9" i="10"/>
  <c r="K41" i="21"/>
  <c r="Z9" i="10"/>
  <c r="H41" i="21"/>
  <c r="L6" i="14"/>
  <c r="K6" i="14"/>
  <c r="O6" i="14"/>
  <c r="M9" i="10"/>
  <c r="G41" i="21"/>
  <c r="AZ9" i="10"/>
  <c r="J41" i="21"/>
  <c r="CM9" i="10"/>
  <c r="M41" i="21"/>
  <c r="DV9" i="10"/>
  <c r="N7" i="18"/>
  <c r="O7" i="18"/>
  <c r="T7" i="18"/>
  <c r="AM9" i="10"/>
  <c r="I41" i="21"/>
  <c r="BZ9" i="10"/>
  <c r="L41" i="21"/>
  <c r="Q37" i="21"/>
  <c r="K6" i="32"/>
  <c r="L6" i="32"/>
  <c r="BM8" i="10"/>
  <c r="K27" i="21"/>
  <c r="Z8" i="10"/>
  <c r="N24" i="34"/>
  <c r="H27" i="21"/>
  <c r="CM8" i="10"/>
  <c r="M27" i="21"/>
  <c r="L5" i="14"/>
  <c r="K5" i="14"/>
  <c r="O5" i="14"/>
  <c r="G27" i="21"/>
  <c r="M8" i="10"/>
  <c r="AZ8" i="10"/>
  <c r="N26" i="34"/>
  <c r="J27" i="21"/>
  <c r="N6" i="18"/>
  <c r="O6" i="18"/>
  <c r="T6" i="18"/>
  <c r="K5" i="32"/>
  <c r="BZ8" i="10"/>
  <c r="N28" i="34"/>
  <c r="L27" i="21"/>
  <c r="AM8" i="10"/>
  <c r="I27" i="21"/>
  <c r="Q23" i="21"/>
  <c r="DV8" i="10"/>
  <c r="H8" i="41"/>
  <c r="N12" i="35"/>
  <c r="K14" i="21"/>
  <c r="J8" i="41"/>
  <c r="G8" i="41"/>
  <c r="F8" i="41"/>
  <c r="I8" i="41"/>
  <c r="N29" i="34"/>
  <c r="J19" i="41"/>
  <c r="I19" i="41"/>
  <c r="K19" i="41"/>
  <c r="N27" i="34"/>
  <c r="J17" i="41"/>
  <c r="I17" i="41"/>
  <c r="K17" i="41"/>
  <c r="J16" i="41"/>
  <c r="I16" i="41"/>
  <c r="K16" i="41"/>
  <c r="J14" i="41"/>
  <c r="I14" i="41"/>
  <c r="K14" i="41"/>
  <c r="N25" i="34"/>
  <c r="J15" i="41"/>
  <c r="I15" i="41"/>
  <c r="K15" i="41"/>
  <c r="N23" i="34"/>
  <c r="J13" i="41"/>
  <c r="I13" i="41"/>
  <c r="K13" i="41"/>
  <c r="J18" i="41"/>
  <c r="I18" i="41"/>
  <c r="K18" i="41"/>
  <c r="E16" i="25"/>
  <c r="DW9" i="10"/>
  <c r="DX9" i="10"/>
  <c r="P14" i="25"/>
  <c r="P17" i="25"/>
  <c r="P19" i="25"/>
  <c r="P21" i="25"/>
  <c r="N12" i="34"/>
  <c r="P20" i="25"/>
  <c r="P16" i="25"/>
  <c r="P18" i="25"/>
  <c r="P15" i="25"/>
  <c r="M42" i="21"/>
  <c r="J15" i="25"/>
  <c r="J17" i="25"/>
  <c r="J18" i="25"/>
  <c r="J21" i="25"/>
  <c r="N9" i="34"/>
  <c r="J42" i="21"/>
  <c r="J19" i="25"/>
  <c r="J16" i="25"/>
  <c r="J14" i="25"/>
  <c r="J20" i="25"/>
  <c r="D18" i="25"/>
  <c r="D15" i="25"/>
  <c r="D14" i="25"/>
  <c r="D16" i="25"/>
  <c r="N6" i="34"/>
  <c r="D20" i="25"/>
  <c r="D17" i="25"/>
  <c r="D19" i="25"/>
  <c r="D21" i="25"/>
  <c r="G42" i="21"/>
  <c r="Q6" i="14"/>
  <c r="M6" i="14"/>
  <c r="N6" i="14"/>
  <c r="F17" i="25"/>
  <c r="F14" i="25"/>
  <c r="F20" i="25"/>
  <c r="F16" i="25"/>
  <c r="N7" i="34"/>
  <c r="F19" i="25"/>
  <c r="H42" i="21"/>
  <c r="F15" i="25"/>
  <c r="F21" i="25"/>
  <c r="F18" i="25"/>
  <c r="N10" i="34"/>
  <c r="L15" i="25"/>
  <c r="L19" i="25"/>
  <c r="L20" i="25"/>
  <c r="L18" i="25"/>
  <c r="L14" i="25"/>
  <c r="L17" i="25"/>
  <c r="L21" i="25"/>
  <c r="L16" i="25"/>
  <c r="K42" i="21"/>
  <c r="N18" i="25"/>
  <c r="N21" i="25"/>
  <c r="N17" i="25"/>
  <c r="N19" i="25"/>
  <c r="L42" i="21"/>
  <c r="N11" i="34"/>
  <c r="N15" i="25"/>
  <c r="N20" i="25"/>
  <c r="N16" i="25"/>
  <c r="N14" i="25"/>
  <c r="H16" i="25"/>
  <c r="H19" i="25"/>
  <c r="H15" i="25"/>
  <c r="H14" i="25"/>
  <c r="N8" i="34"/>
  <c r="H20" i="25"/>
  <c r="H18" i="25"/>
  <c r="H17" i="25"/>
  <c r="H21" i="25"/>
  <c r="I42" i="21"/>
  <c r="D7" i="19"/>
  <c r="P7" i="18"/>
  <c r="Q7" i="18"/>
  <c r="R7" i="18"/>
  <c r="E7" i="19"/>
  <c r="Q41" i="21"/>
  <c r="M20" i="25"/>
  <c r="M17" i="25"/>
  <c r="M15" i="25"/>
  <c r="M18" i="25"/>
  <c r="P17" i="36"/>
  <c r="Q17" i="36"/>
  <c r="R17" i="36"/>
  <c r="S17" i="36"/>
  <c r="M21" i="25"/>
  <c r="M14" i="25"/>
  <c r="M16" i="25"/>
  <c r="M19" i="25"/>
  <c r="T17" i="36"/>
  <c r="O17" i="36"/>
  <c r="G17" i="36"/>
  <c r="H17" i="36"/>
  <c r="L28" i="21"/>
  <c r="P6" i="18"/>
  <c r="Q6" i="18"/>
  <c r="R6" i="18"/>
  <c r="E6" i="19"/>
  <c r="D6" i="19"/>
  <c r="I17" i="25"/>
  <c r="I16" i="25"/>
  <c r="I21" i="25"/>
  <c r="I19" i="25"/>
  <c r="I18" i="25"/>
  <c r="I15" i="25"/>
  <c r="I14" i="25"/>
  <c r="I20" i="25"/>
  <c r="J28" i="21"/>
  <c r="Q5" i="14"/>
  <c r="M5" i="14"/>
  <c r="T18" i="36"/>
  <c r="G18" i="36"/>
  <c r="O18" i="25"/>
  <c r="O20" i="25"/>
  <c r="H18" i="36"/>
  <c r="O21" i="25"/>
  <c r="O16" i="25"/>
  <c r="M28" i="21"/>
  <c r="S18" i="36"/>
  <c r="F18" i="36"/>
  <c r="P18" i="36"/>
  <c r="O18" i="36"/>
  <c r="O17" i="25"/>
  <c r="O19" i="25"/>
  <c r="Q18" i="36"/>
  <c r="R18" i="36"/>
  <c r="O14" i="25"/>
  <c r="O15" i="25"/>
  <c r="E19" i="25"/>
  <c r="G15" i="36"/>
  <c r="H15" i="36"/>
  <c r="S15" i="36"/>
  <c r="E15" i="25"/>
  <c r="E20" i="25"/>
  <c r="H28" i="21"/>
  <c r="R15" i="36"/>
  <c r="T15" i="36"/>
  <c r="P15" i="36"/>
  <c r="O15" i="36"/>
  <c r="Q15" i="36"/>
  <c r="E15" i="36"/>
  <c r="E17" i="25"/>
  <c r="E21" i="25"/>
  <c r="E14" i="25"/>
  <c r="E18" i="25"/>
  <c r="S16" i="36"/>
  <c r="T16" i="36"/>
  <c r="G16" i="36"/>
  <c r="O16" i="36"/>
  <c r="R16" i="36"/>
  <c r="K17" i="25"/>
  <c r="K16" i="25"/>
  <c r="K18" i="25"/>
  <c r="K19" i="25"/>
  <c r="H16" i="36"/>
  <c r="P16" i="36"/>
  <c r="Q16" i="36"/>
  <c r="K14" i="25"/>
  <c r="K15" i="25"/>
  <c r="K21" i="25"/>
  <c r="K20" i="25"/>
  <c r="K28" i="21"/>
  <c r="Q27" i="21"/>
  <c r="G14" i="25"/>
  <c r="G15" i="25"/>
  <c r="G17" i="25"/>
  <c r="G20" i="25"/>
  <c r="I28" i="21"/>
  <c r="G21" i="25"/>
  <c r="G16" i="25"/>
  <c r="G18" i="25"/>
  <c r="G19" i="25"/>
  <c r="DW8" i="10"/>
  <c r="DX8" i="10"/>
  <c r="L5" i="32"/>
  <c r="B7" i="31"/>
  <c r="C27" i="41"/>
  <c r="B12" i="31"/>
  <c r="B10" i="31"/>
  <c r="B8" i="31"/>
  <c r="C28" i="41"/>
  <c r="B6" i="31"/>
  <c r="C26" i="41"/>
  <c r="B13" i="31"/>
  <c r="B11" i="31"/>
  <c r="B15" i="31"/>
  <c r="B14" i="31"/>
  <c r="B9" i="31"/>
  <c r="C15" i="25"/>
  <c r="C20" i="25"/>
  <c r="C19" i="25"/>
  <c r="C16" i="25"/>
  <c r="H14" i="36"/>
  <c r="O14" i="36"/>
  <c r="T14" i="36"/>
  <c r="Q14" i="36"/>
  <c r="G14" i="36"/>
  <c r="C18" i="25"/>
  <c r="C21" i="25"/>
  <c r="C14" i="25"/>
  <c r="C17" i="25"/>
  <c r="P14" i="36"/>
  <c r="R14" i="36"/>
  <c r="S14" i="36"/>
  <c r="G28" i="21"/>
  <c r="K8" i="41"/>
  <c r="M8" i="41"/>
  <c r="DY9" i="10"/>
  <c r="S7" i="18"/>
  <c r="D18" i="36"/>
  <c r="D15" i="36"/>
  <c r="DY8" i="10"/>
  <c r="F14" i="36"/>
  <c r="E16" i="36"/>
  <c r="I22" i="25"/>
  <c r="D17" i="36"/>
  <c r="EA9" i="10"/>
  <c r="B43" i="21"/>
  <c r="H9" i="25"/>
  <c r="E9" i="25"/>
  <c r="D9" i="25"/>
  <c r="I9" i="25"/>
  <c r="G9" i="25"/>
  <c r="S10" i="34"/>
  <c r="S11" i="34"/>
  <c r="F9" i="25"/>
  <c r="J9" i="25"/>
  <c r="F14" i="31"/>
  <c r="G14" i="31"/>
  <c r="G11" i="31"/>
  <c r="F11" i="31"/>
  <c r="F6" i="31"/>
  <c r="I26" i="41"/>
  <c r="G6" i="31"/>
  <c r="J26" i="41"/>
  <c r="G10" i="31"/>
  <c r="F10" i="31"/>
  <c r="F7" i="31"/>
  <c r="I27" i="41"/>
  <c r="G7" i="31"/>
  <c r="J27" i="41"/>
  <c r="H8" i="25"/>
  <c r="H10" i="25"/>
  <c r="P8" i="36"/>
  <c r="V8" i="36"/>
  <c r="O8" i="36"/>
  <c r="S8" i="36"/>
  <c r="R8" i="36"/>
  <c r="U8" i="36"/>
  <c r="Q8" i="36"/>
  <c r="T8" i="36"/>
  <c r="G22" i="25"/>
  <c r="K22" i="25"/>
  <c r="F16" i="36"/>
  <c r="E22" i="25"/>
  <c r="F15" i="36"/>
  <c r="G9" i="31"/>
  <c r="F9" i="31"/>
  <c r="G15" i="31"/>
  <c r="F15" i="31"/>
  <c r="F13" i="31"/>
  <c r="G13" i="31"/>
  <c r="F8" i="31"/>
  <c r="I28" i="41"/>
  <c r="G8" i="31"/>
  <c r="J28" i="41"/>
  <c r="F12" i="31"/>
  <c r="G12" i="31"/>
  <c r="N8" i="14"/>
  <c r="EA11" i="10"/>
  <c r="N4" i="14"/>
  <c r="N5" i="14"/>
  <c r="C22" i="25"/>
  <c r="E14" i="36"/>
  <c r="D14" i="36"/>
  <c r="D16" i="36"/>
  <c r="O22" i="25"/>
  <c r="E18" i="36"/>
  <c r="M22" i="25"/>
  <c r="F17" i="36"/>
  <c r="E17" i="36"/>
  <c r="G8" i="25"/>
  <c r="G10" i="25"/>
  <c r="S6" i="18"/>
  <c r="S27" i="34"/>
  <c r="S28" i="34"/>
  <c r="J7" i="41"/>
  <c r="J9" i="41"/>
  <c r="I7" i="41"/>
  <c r="I9" i="41"/>
  <c r="H7" i="41"/>
  <c r="L7" i="41"/>
  <c r="L9" i="41"/>
  <c r="G7" i="41"/>
  <c r="F8" i="25"/>
  <c r="F10" i="25"/>
  <c r="I8" i="25"/>
  <c r="I10" i="25"/>
  <c r="E8" i="25"/>
  <c r="D8" i="25"/>
  <c r="D10" i="25"/>
  <c r="EA8" i="10"/>
  <c r="S29" i="34"/>
  <c r="B29" i="21"/>
  <c r="EA7" i="10"/>
  <c r="N20" i="35"/>
  <c r="B15" i="21"/>
  <c r="W8" i="36"/>
  <c r="C8" i="36"/>
  <c r="E10" i="25"/>
  <c r="G9" i="41"/>
  <c r="F7" i="41"/>
  <c r="F9" i="41"/>
  <c r="H9" i="41"/>
  <c r="K9" i="41"/>
  <c r="K7" i="41"/>
  <c r="M7" i="41"/>
  <c r="S12" i="34"/>
  <c r="J10" i="25"/>
  <c r="H8" i="36"/>
  <c r="G8" i="36"/>
  <c r="F8" i="36"/>
  <c r="I8" i="36"/>
  <c r="E8" i="36"/>
  <c r="D8" i="36"/>
  <c r="J8" i="25"/>
  <c r="C17" i="36"/>
  <c r="C14" i="36"/>
  <c r="C15" i="36"/>
  <c r="C16" i="36"/>
  <c r="C18" i="36"/>
  <c r="B8" i="36"/>
  <c r="M9" i="41"/>
</calcChain>
</file>

<file path=xl/sharedStrings.xml><?xml version="1.0" encoding="utf-8"?>
<sst xmlns="http://schemas.openxmlformats.org/spreadsheetml/2006/main" count="1155" uniqueCount="300">
  <si>
    <t xml:space="preserve">શાળાનું નામ </t>
  </si>
  <si>
    <t xml:space="preserve">શ્રી જનકપુરી વિદ્યાલય </t>
  </si>
  <si>
    <t xml:space="preserve">સરનામું </t>
  </si>
  <si>
    <t xml:space="preserve">ઇન્ડેક્ષ નંબર </t>
  </si>
  <si>
    <t xml:space="preserve">ધોરણ </t>
  </si>
  <si>
    <t xml:space="preserve">વર્ગ શિક્ષકનું નામ </t>
  </si>
  <si>
    <t xml:space="preserve">ઇમ્તિયાજ પઠાણ </t>
  </si>
  <si>
    <t xml:space="preserve">વિષય નું નામ </t>
  </si>
  <si>
    <t xml:space="preserve">વિષય શિક્ષકનું નામ </t>
  </si>
  <si>
    <t xml:space="preserve">ગુજરાતી </t>
  </si>
  <si>
    <t xml:space="preserve">અંગ્રેજી </t>
  </si>
  <si>
    <t xml:space="preserve">હિન્દી </t>
  </si>
  <si>
    <t>સંસ્કૃત</t>
  </si>
  <si>
    <t>ગણીત</t>
  </si>
  <si>
    <t>e</t>
  </si>
  <si>
    <t>f</t>
  </si>
  <si>
    <t xml:space="preserve">સામાજિક વિજ્ઞાન </t>
  </si>
  <si>
    <t>શા.શી.</t>
  </si>
  <si>
    <t>h</t>
  </si>
  <si>
    <t xml:space="preserve">કોમ્પ્યુટર </t>
  </si>
  <si>
    <t xml:space="preserve">ક્રમ </t>
  </si>
  <si>
    <t xml:space="preserve">સીટ નંબર </t>
  </si>
  <si>
    <t xml:space="preserve">નામ </t>
  </si>
  <si>
    <t>જી.આર.</t>
  </si>
  <si>
    <t xml:space="preserve">જન્મ તારીખ </t>
  </si>
  <si>
    <t xml:space="preserve">જ્ઞાતિ </t>
  </si>
  <si>
    <t xml:space="preserve">જાતી </t>
  </si>
  <si>
    <t xml:space="preserve">વિષયનું નામ </t>
  </si>
  <si>
    <t xml:space="preserve">સીટ નં </t>
  </si>
  <si>
    <t xml:space="preserve">૨૫ માંથી મેળવેલ ગુણ </t>
  </si>
  <si>
    <t xml:space="preserve">વર્ષ </t>
  </si>
  <si>
    <t xml:space="preserve">પ્રથમ કસોટી </t>
  </si>
  <si>
    <t xml:space="preserve">કુલ ગુણ </t>
  </si>
  <si>
    <t xml:space="preserve">પરિણામ </t>
  </si>
  <si>
    <t xml:space="preserve">આચાર્યની સહી </t>
  </si>
  <si>
    <t xml:space="preserve">દ્રિતીય કસોટી </t>
  </si>
  <si>
    <t xml:space="preserve">૮૦ માંથી મેળવેલ કુલગુણ </t>
  </si>
  <si>
    <t xml:space="preserve">વાર્ષિક કસોટી </t>
  </si>
  <si>
    <t xml:space="preserve">કુલગુણ </t>
  </si>
  <si>
    <t xml:space="preserve">આંતરિક ગુણ </t>
  </si>
  <si>
    <t xml:space="preserve">૫ ગુણ </t>
  </si>
  <si>
    <t>સામયિક કસોટી -૧</t>
  </si>
  <si>
    <t>સામયિક કસોટી -૨</t>
  </si>
  <si>
    <t xml:space="preserve">વિષય પભુત્વ </t>
  </si>
  <si>
    <t xml:space="preserve">૨૦ ગુણ </t>
  </si>
  <si>
    <t xml:space="preserve">વર્ગ કાર્ય </t>
  </si>
  <si>
    <t xml:space="preserve">૧૦ ગુણ </t>
  </si>
  <si>
    <t>ધોરણ</t>
  </si>
  <si>
    <t xml:space="preserve">આંતરિક </t>
  </si>
  <si>
    <t xml:space="preserve">રૂપાંતર </t>
  </si>
  <si>
    <t xml:space="preserve">સિદ્ધિ ગુણ </t>
  </si>
  <si>
    <t xml:space="preserve">ગ્રેડ </t>
  </si>
  <si>
    <t xml:space="preserve">સમગ્ર વિષયવાઇજ પરીણામ </t>
  </si>
  <si>
    <t xml:space="preserve">વિષય </t>
  </si>
  <si>
    <t xml:space="preserve">થીયરી </t>
  </si>
  <si>
    <t xml:space="preserve">પ્રેક્ટીકલ </t>
  </si>
  <si>
    <t xml:space="preserve">મેળવેલ ગુણ </t>
  </si>
  <si>
    <t xml:space="preserve">ટકા </t>
  </si>
  <si>
    <t xml:space="preserve">વર્ષ- </t>
  </si>
  <si>
    <t xml:space="preserve">પ્રથમ પરીક્ષા પરિણામ તારીખ </t>
  </si>
  <si>
    <t>૨૦૧૯-૨૦</t>
  </si>
  <si>
    <t>શાળા ઇન્ડેક્ષ</t>
  </si>
  <si>
    <t>પરીણામ</t>
  </si>
  <si>
    <t xml:space="preserve">દ્રિતીય પરીક્ષા પરિણામ તારીખ </t>
  </si>
  <si>
    <t xml:space="preserve">વાર્ષિક પરીક્ષા પરિણામ તારીખ </t>
  </si>
  <si>
    <t xml:space="preserve">From </t>
  </si>
  <si>
    <t xml:space="preserve">શ્રી જનકપુરી વિદ્યાલય , લોંગડી </t>
  </si>
  <si>
    <t xml:space="preserve">તા.મહુવા જી.ભાવનગર </t>
  </si>
  <si>
    <t>ધો</t>
  </si>
  <si>
    <t>સામયિક કસોટી-૧</t>
  </si>
  <si>
    <t xml:space="preserve">રેન્ક </t>
  </si>
  <si>
    <t xml:space="preserve">૫૦ ગુણ </t>
  </si>
  <si>
    <t xml:space="preserve">કૃપા ગુણ </t>
  </si>
  <si>
    <t>૧૦૦ માંથી</t>
  </si>
  <si>
    <t>Total</t>
  </si>
  <si>
    <t xml:space="preserve">મળવાપાત્ર સિદ્ધિ ગુણ </t>
  </si>
  <si>
    <t>મેળવેલ ટકા</t>
  </si>
  <si>
    <t xml:space="preserve">સિદ્ધિ ગુણ અને કૃપાગુણ દર્શાવતું પત્રક </t>
  </si>
  <si>
    <t xml:space="preserve">૧૦૦ માંથી મેળવેલ ગુણ </t>
  </si>
  <si>
    <t xml:space="preserve">મળવા પાત્ર સિદ્ધિ ગુણ </t>
  </si>
  <si>
    <t>જે વિદ્યાર્થી ને સિદ્ધિ કે કૃપા ગુણ આપવાના હોય તે અહિયાં તેમના વિષયની બાજુના પીળા ખાનામાં લખવા</t>
  </si>
  <si>
    <t>વાર્ષિક કસોટી</t>
  </si>
  <si>
    <t xml:space="preserve">કુલ પ્રાપ્ત ગુણ </t>
  </si>
  <si>
    <t>રૂપાંતર ગુણ</t>
  </si>
  <si>
    <t xml:space="preserve">જરૂરી ગુણ </t>
  </si>
  <si>
    <t>કૃપા ગુણ</t>
  </si>
  <si>
    <t>ગુણાંકન</t>
  </si>
  <si>
    <t xml:space="preserve">ગુણનું વર્ગીકરણ </t>
  </si>
  <si>
    <t xml:space="preserve">વિદ્યાર્થીનું નામ </t>
  </si>
  <si>
    <t>જનરલ રજી.નંબર</t>
  </si>
  <si>
    <t>હાજરીના દિવસો</t>
  </si>
  <si>
    <t xml:space="preserve">કુલ દિવસો </t>
  </si>
  <si>
    <t xml:space="preserve">હાજર દિવસો </t>
  </si>
  <si>
    <t xml:space="preserve">વર્ગ શિક્ષક </t>
  </si>
  <si>
    <t>સીટ નંબર</t>
  </si>
  <si>
    <t xml:space="preserve">વર્ગ શિક્ષકની સહી </t>
  </si>
  <si>
    <t>MALE</t>
  </si>
  <si>
    <t>FEMALE</t>
  </si>
  <si>
    <t>OBC</t>
  </si>
  <si>
    <t>GENERAL</t>
  </si>
  <si>
    <t>SC</t>
  </si>
  <si>
    <t>ST</t>
  </si>
  <si>
    <t>GENDER</t>
  </si>
  <si>
    <t>9-A</t>
  </si>
  <si>
    <t xml:space="preserve">પાસ </t>
  </si>
  <si>
    <t xml:space="preserve">નાપાસ </t>
  </si>
  <si>
    <t xml:space="preserve">ટકાવારી </t>
  </si>
  <si>
    <t>કુલ વિદ્યાર્થી</t>
  </si>
  <si>
    <t>PATHAN I.H.</t>
  </si>
  <si>
    <t>AVAIYA A.K.</t>
  </si>
  <si>
    <t>M.G.GAREJA</t>
  </si>
  <si>
    <t>શાળા  ઇન્ડેક્ષ</t>
  </si>
  <si>
    <t>કુલ</t>
  </si>
  <si>
    <t>ટકાવારી</t>
  </si>
  <si>
    <t xml:space="preserve">વિષય વાઇજ પરિણામ તારીજ </t>
  </si>
  <si>
    <t xml:space="preserve">કુલ પાસ </t>
  </si>
  <si>
    <t>કુલ નાપાસ</t>
  </si>
  <si>
    <t xml:space="preserve">પ્રથમ પરીક્ષા </t>
  </si>
  <si>
    <t xml:space="preserve">દ્રિતીય પરીક્ષા </t>
  </si>
  <si>
    <t>પઠાણ ઇમ્તિયાજખાન એચ.</t>
  </si>
  <si>
    <t>ઉ.મા. અંગ્રેજી શિક્ષક</t>
  </si>
  <si>
    <t>YES</t>
  </si>
  <si>
    <t>LEFT</t>
  </si>
  <si>
    <t>AB</t>
  </si>
  <si>
    <t>RANK</t>
  </si>
  <si>
    <t xml:space="preserve">વિદ્યાર્થીની પરીક્ષા સમયની  સ્થિતિ </t>
  </si>
  <si>
    <t>બેઠા</t>
  </si>
  <si>
    <t>કુલ સંખ્યા</t>
  </si>
  <si>
    <t>M</t>
  </si>
  <si>
    <t>F</t>
  </si>
  <si>
    <t xml:space="preserve">દ્રિતીય કસોટી  માર્કસ </t>
  </si>
  <si>
    <t>પ્રથમ પરીક્ષા હાજર છે ?</t>
  </si>
  <si>
    <t>દ્રિતીય પરીક્ષા હાજર છે ?</t>
  </si>
  <si>
    <t>વાર્ષિક પરીક્ષા હાજર છે ?</t>
  </si>
  <si>
    <t>વિદ્યાર્થીનું નામ</t>
  </si>
  <si>
    <t>રોલ નંબર</t>
  </si>
  <si>
    <t xml:space="preserve">વર્ગશિક્ષકની સહી </t>
  </si>
  <si>
    <t xml:space="preserve">તારીખ: </t>
  </si>
  <si>
    <t>v</t>
  </si>
  <si>
    <t>રૂપાંતર  5 %</t>
  </si>
  <si>
    <t xml:space="preserve">૫ માંથી  </t>
  </si>
  <si>
    <t>સામયિક કસોટી-2</t>
  </si>
  <si>
    <t xml:space="preserve">શાળા છોડી ગયેલ </t>
  </si>
  <si>
    <t>સિદ્ધિગુણથી પાસ</t>
  </si>
  <si>
    <t>કૃપાગુણથી પાસ</t>
  </si>
  <si>
    <t>નાપાસ</t>
  </si>
  <si>
    <t xml:space="preserve">કુલ પરિણામ </t>
  </si>
  <si>
    <t>A1</t>
  </si>
  <si>
    <t>A2</t>
  </si>
  <si>
    <t>B1</t>
  </si>
  <si>
    <t>B2</t>
  </si>
  <si>
    <t>C1</t>
  </si>
  <si>
    <t>C2</t>
  </si>
  <si>
    <t>D</t>
  </si>
  <si>
    <t>E</t>
  </si>
  <si>
    <t>91-100%</t>
  </si>
  <si>
    <t>81-90%</t>
  </si>
  <si>
    <t>71-80%</t>
  </si>
  <si>
    <t>61-70%</t>
  </si>
  <si>
    <t>51-60%</t>
  </si>
  <si>
    <t>41-50%</t>
  </si>
  <si>
    <t>33-40%</t>
  </si>
  <si>
    <t>33 થી ઓછા</t>
  </si>
  <si>
    <t>TOTAL</t>
  </si>
  <si>
    <t>કુલ ગુણ વાર્ષિક  (સિદ્ધિ-કૃપા વગર)</t>
  </si>
  <si>
    <t>YEAR</t>
  </si>
  <si>
    <t>ક્રમ</t>
  </si>
  <si>
    <t>મેળવેલ કુલગુણ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</si>
  <si>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 ST</t>
    </r>
  </si>
  <si>
    <r>
      <t xml:space="preserve">2 </t>
    </r>
    <r>
      <rPr>
        <b/>
        <vertAlign val="superscript"/>
        <sz val="11"/>
        <color theme="1"/>
        <rFont val="Calibri"/>
        <family val="2"/>
        <scheme val="minor"/>
      </rPr>
      <t>ND</t>
    </r>
  </si>
  <si>
    <r>
      <t xml:space="preserve">3 </t>
    </r>
    <r>
      <rPr>
        <b/>
        <vertAlign val="superscript"/>
        <sz val="11"/>
        <color theme="1"/>
        <rFont val="Calibri"/>
        <family val="2"/>
        <scheme val="minor"/>
      </rPr>
      <t>RD</t>
    </r>
  </si>
  <si>
    <r>
      <t xml:space="preserve">4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</si>
  <si>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5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</si>
  <si>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6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</si>
  <si>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7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</si>
  <si>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8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</si>
  <si>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9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</si>
  <si>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 xml:space="preserve">10 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</si>
  <si>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t>TOP - 10  STUDENTS</t>
  </si>
  <si>
    <t xml:space="preserve">વૈકલ્પિક વિષય </t>
  </si>
  <si>
    <t>સિદ્ધિ ગુણ</t>
  </si>
  <si>
    <t>ગ્રેડ</t>
  </si>
  <si>
    <t xml:space="preserve">પઠાણ ઇમ્તિયાજ હનીફખાન </t>
  </si>
  <si>
    <t>સુચના</t>
  </si>
  <si>
    <t>પરિણામની તારીખ અહિયાં નીચે લખવી '</t>
  </si>
  <si>
    <t xml:space="preserve">T-1,T-2,T-3 ,આંતરિક ,સામયિક-૧ અને ૨ માં પીળા ખાના માં માર્ક જ એન્ટ્રી કરવી </t>
  </si>
  <si>
    <t>A</t>
  </si>
  <si>
    <t>B</t>
  </si>
  <si>
    <t>C</t>
  </si>
  <si>
    <t>STD</t>
  </si>
  <si>
    <t>IX</t>
  </si>
  <si>
    <t>&lt;33</t>
  </si>
  <si>
    <t>33-40</t>
  </si>
  <si>
    <t>41-50</t>
  </si>
  <si>
    <t>51-60</t>
  </si>
  <si>
    <t>61-70</t>
  </si>
  <si>
    <t>71-80</t>
  </si>
  <si>
    <t>81-90</t>
  </si>
  <si>
    <t>91-100</t>
  </si>
  <si>
    <t>LEARNING OUTCOMES (ANNUAL/ CONSOLIDATED REPORT)</t>
  </si>
  <si>
    <t>GRADE</t>
  </si>
  <si>
    <t>Persentage of students who scored in respective persentage range</t>
  </si>
  <si>
    <t>Language - 1</t>
  </si>
  <si>
    <t>Language - 2</t>
  </si>
  <si>
    <t>Maths</t>
  </si>
  <si>
    <t>Science</t>
  </si>
  <si>
    <t>Social Science</t>
  </si>
  <si>
    <t>PERFORMANCE IN KEY SUBJECTS ( ANNUAL)</t>
  </si>
  <si>
    <t>TOTAL STUDENTS</t>
  </si>
  <si>
    <t>PERFORMANCE OF STUDENTS IN EACH GRADE</t>
  </si>
  <si>
    <t>Key subject / stream</t>
  </si>
  <si>
    <t>PER</t>
  </si>
  <si>
    <t>2023-24</t>
  </si>
  <si>
    <t xml:space="preserve">હાજરીના કુલ દિવસો </t>
  </si>
  <si>
    <t xml:space="preserve">હાજર દિવસ </t>
  </si>
  <si>
    <t xml:space="preserve">વિજ્ઞાન </t>
  </si>
  <si>
    <t xml:space="preserve">શાળા ઇન્ડેક્ષ </t>
  </si>
  <si>
    <t xml:space="preserve">પરીણામ </t>
  </si>
  <si>
    <t xml:space="preserve">તારીખ </t>
  </si>
  <si>
    <t xml:space="preserve">સીટ નંબર :- </t>
  </si>
  <si>
    <t xml:space="preserve">જન્મ તારીખ :- </t>
  </si>
  <si>
    <t>જી.આર.નં :-</t>
  </si>
  <si>
    <t xml:space="preserve">મેરામણ ગરેજા </t>
  </si>
  <si>
    <t xml:space="preserve">અશ્વિન અવૈયા </t>
  </si>
  <si>
    <t xml:space="preserve">શાંતિબેન પરમાર </t>
  </si>
  <si>
    <t xml:space="preserve">મૌલીકાબા વાળા </t>
  </si>
  <si>
    <r>
      <rPr>
        <b/>
        <sz val="14"/>
        <color theme="1"/>
        <rFont val="Wingdings"/>
        <charset val="2"/>
      </rPr>
      <t>XX</t>
    </r>
    <r>
      <rPr>
        <b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 xml:space="preserve">પ્રથમ પરીક્ષા પરિણામ </t>
    </r>
    <r>
      <rPr>
        <b/>
        <sz val="14"/>
        <color theme="1"/>
        <rFont val="Wingdings"/>
        <charset val="2"/>
      </rPr>
      <t>XX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</si>
  <si>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Wingdings"/>
        <charset val="2"/>
      </rPr>
      <t>XX</t>
    </r>
    <r>
      <rPr>
        <b/>
        <sz val="14"/>
        <color theme="1"/>
        <rFont val="Calibri"/>
        <family val="2"/>
      </rPr>
      <t xml:space="preserve">  દ્રિતીય</t>
    </r>
    <r>
      <rPr>
        <b/>
        <sz val="14"/>
        <color theme="1"/>
        <rFont val="Calibri"/>
        <family val="2"/>
        <scheme val="minor"/>
      </rPr>
      <t xml:space="preserve"> પરીક્ષા પરિણામ </t>
    </r>
    <r>
      <rPr>
        <b/>
        <sz val="14"/>
        <color theme="1"/>
        <rFont val="Wingdings"/>
        <charset val="2"/>
      </rPr>
      <t>XX</t>
    </r>
    <r>
      <rPr>
        <b/>
        <sz val="14"/>
        <color theme="1"/>
        <rFont val="Calibri"/>
        <family val="2"/>
        <scheme val="minor"/>
      </rPr>
      <t xml:space="preserve"> </t>
    </r>
  </si>
  <si>
    <t>વાર્ષિક પરીક્ષા પરીણામ</t>
  </si>
  <si>
    <t>લોંગડી , તા.મહુવા</t>
  </si>
  <si>
    <t xml:space="preserve">હાજરીના દિવસો </t>
  </si>
  <si>
    <t>/</t>
  </si>
  <si>
    <t xml:space="preserve">શાળા સંગૃહિત પરીણામ </t>
  </si>
  <si>
    <t xml:space="preserve">કુલ મેળવેલ ગુણ </t>
  </si>
  <si>
    <t xml:space="preserve">વાર્ષિક એકંદર પત્રક </t>
  </si>
  <si>
    <t xml:space="preserve">સીટ નું નામ </t>
  </si>
  <si>
    <t xml:space="preserve">વિગત </t>
  </si>
  <si>
    <t xml:space="preserve">શાળા </t>
  </si>
  <si>
    <t xml:space="preserve">વિદ્યાર્થી માહિતી </t>
  </si>
  <si>
    <t xml:space="preserve">સામાયિક કસોટી ૧ </t>
  </si>
  <si>
    <t>T-1</t>
  </si>
  <si>
    <t>T-1 RESULT</t>
  </si>
  <si>
    <t xml:space="preserve">સામાયિક કસોટી ૨  </t>
  </si>
  <si>
    <t>T-2</t>
  </si>
  <si>
    <t>T-2 RESULT</t>
  </si>
  <si>
    <t>T-3</t>
  </si>
  <si>
    <t xml:space="preserve">સિદ્ધિ કૃપા </t>
  </si>
  <si>
    <t>T-3 RESULT</t>
  </si>
  <si>
    <t>T-3 A4</t>
  </si>
  <si>
    <t xml:space="preserve">સમગ્ર પરિણામ </t>
  </si>
  <si>
    <t xml:space="preserve">શાળા સિદ્ધિ </t>
  </si>
  <si>
    <t xml:space="preserve">તારીજ </t>
  </si>
  <si>
    <t xml:space="preserve">પ્રથમ પેજ </t>
  </si>
  <si>
    <t xml:space="preserve">શાળા સંગૃહિત </t>
  </si>
  <si>
    <t xml:space="preserve">કુલ વાર્ષિક </t>
  </si>
  <si>
    <t>TOP-10</t>
  </si>
  <si>
    <t xml:space="preserve">વાર્ષિક જનરલ </t>
  </si>
  <si>
    <t xml:space="preserve">શાળા માહિતી ઉમેરવા </t>
  </si>
  <si>
    <t xml:space="preserve">વિદ્યાર્થીની માહિતી ઉમેરવા </t>
  </si>
  <si>
    <t xml:space="preserve">પ્રથમ પરીક્ષાના ગુણ નાખવા </t>
  </si>
  <si>
    <t xml:space="preserve">દ્રિતીય પરીક્ષા ના ગુણ નાખવા </t>
  </si>
  <si>
    <t xml:space="preserve">વાર્ષિક પરીક્ષાના ગુણ નાખવા </t>
  </si>
  <si>
    <t xml:space="preserve">પ્રથમ પરીક્ષા નું પરિણામ મેળવવા </t>
  </si>
  <si>
    <t xml:space="preserve">દ્રિતીય  પરીક્ષા નું પરિણામ મેળવવા </t>
  </si>
  <si>
    <t xml:space="preserve">વાર્ષિક  પરીક્ષા નું પરિણામ મેળવવા એક પેજ માં એક </t>
  </si>
  <si>
    <t xml:space="preserve">વાર્ષિક પરીક્ષા નું પરિણામ મેળવવા એક પેજ માં ૨ </t>
  </si>
  <si>
    <t xml:space="preserve">સામયિક કસોટી-૧ ના ગુણ નાખવા </t>
  </si>
  <si>
    <t xml:space="preserve">સામયિક કસોટી-૨ ના ગુણ નાખવા </t>
  </si>
  <si>
    <t xml:space="preserve">આંતરિક ગુણ નાખવા </t>
  </si>
  <si>
    <t xml:space="preserve">સિદ્ધિ કૃપા ગુણ આપવા માટે </t>
  </si>
  <si>
    <t xml:space="preserve">વિષય વાઇજ પરિણામ જોવા અને પ્રિન્ટ કાઢવા </t>
  </si>
  <si>
    <t xml:space="preserve">શાળા સિદ્ધિ માટેનું પત્રક મેળવવા </t>
  </si>
  <si>
    <t xml:space="preserve">પરિણામ નું પ્રથમ પેજ શાળા માટે </t>
  </si>
  <si>
    <t xml:space="preserve">વિષય વાઇજ ગ્રેડ વાઇજ તારીજ મેળવવા </t>
  </si>
  <si>
    <t xml:space="preserve">શાળા કક્ષાએ પરિણામ રાખવા પ્રિન્ટ કાઢવા </t>
  </si>
  <si>
    <t xml:space="preserve">ટોપ ૧૦ વિદ્યાર્થીઓ ની યાદી મેળવવા </t>
  </si>
  <si>
    <t xml:space="preserve">વાર્ષિક નું જનરલ પરિણામ </t>
  </si>
  <si>
    <t>કોઇપણ સીટ માં આપેલ HOME બટન દબાવાથી આ સીટ માં આવી જશો</t>
  </si>
  <si>
    <t xml:space="preserve">સીટ ના નામ પર ક્લીક કરી એ સીટ પર જઈ શકાશે </t>
  </si>
  <si>
    <t xml:space="preserve">કુલ વિદ્યાર્થી </t>
  </si>
  <si>
    <t xml:space="preserve">બેઠા </t>
  </si>
  <si>
    <t xml:space="preserve">વિષય શિક્ષકની સહી  </t>
  </si>
  <si>
    <t xml:space="preserve">વિષય વાઈઝ પરીણામ </t>
  </si>
  <si>
    <t xml:space="preserve">વર્ગમા શ્રેષ્ઠ પરીણામ લાવનાર વિદ્યાર્થી </t>
  </si>
  <si>
    <t xml:space="preserve">પ્રથમ કસોટી  ગુણ </t>
  </si>
  <si>
    <t>S.N.PARMAR</t>
  </si>
  <si>
    <t>M.J.VALA</t>
  </si>
  <si>
    <t xml:space="preserve">એપેરલ </t>
  </si>
  <si>
    <t>ચિત્રકલા</t>
  </si>
  <si>
    <t>ઓપ્શન વિષય-૧</t>
  </si>
  <si>
    <t>ઓપ્શન વિષય-૨</t>
  </si>
  <si>
    <t>આઈ.ટી..</t>
  </si>
  <si>
    <t>બ્યુટી&amp; વેલ.</t>
  </si>
  <si>
    <t>option sub-1</t>
  </si>
  <si>
    <t>option sub-2</t>
  </si>
  <si>
    <t>ઓપ્શન વિષય-૩</t>
  </si>
  <si>
    <t xml:space="preserve">ચિત્રકલા </t>
  </si>
  <si>
    <t xml:space="preserve">80 માંથી થીયરી + પ્રેક્ટીકલ  </t>
  </si>
  <si>
    <t>option sub-3</t>
  </si>
  <si>
    <t>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</si>
</sst>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7000447]0"/>
    <numFmt numFmtId="165" formatCode="[$-14009]dd/mm/yyyy;@"/>
  </numFmts>
  <fonts count="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b/>
      <u/>
      <sz val="12"/>
      <color theme="5" tint="-0.49998474074526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theme="1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u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1"/>
      <name val="Arial"/>
      <family val="2"/>
    </font>
    <font>
      <b/>
      <sz val="2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  <scheme val="maj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u/>
      <sz val="16"/>
      <color theme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ouble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</cellStyleXfs>
  <cellXfs count="858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5" xfId="0" applyFill="1" applyBorder="1"/>
    <xf numFmtId="0" fontId="0" fillId="0" borderId="0" xfId="0" applyBorder="1" applyAlignment="1"/>
    <xf numFmtId="0" fontId="12" fillId="8" borderId="1" xfId="0" applyFont="1" applyFill="1" applyBorder="1" applyAlignment="1"/>
    <xf numFmtId="0" fontId="29" fillId="15" borderId="23" xfId="0" applyFont="1" applyFill="1" applyBorder="1" applyAlignment="1">
      <alignment horizontal="center" vertical="center"/>
    </xf>
    <xf numFmtId="0" fontId="29" fillId="15" borderId="24" xfId="0" applyFont="1" applyFill="1" applyBorder="1" applyAlignment="1">
      <alignment horizontal="center" vertical="center"/>
    </xf>
    <xf numFmtId="0" fontId="29" fillId="1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18" fontId="2" fillId="3" borderId="1" xfId="0" applyNumberFormat="1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8" fillId="17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0" fontId="10" fillId="16" borderId="1" xfId="0" applyFont="1" applyFill="1" applyBorder="1" applyAlignment="1" applyProtection="1">
      <alignment vertical="center"/>
      <protection locked="0"/>
    </xf>
    <xf numFmtId="0" fontId="8" fillId="19" borderId="1" xfId="0" applyFont="1" applyFill="1" applyBorder="1" applyAlignment="1" applyProtection="1">
      <alignment horizontal="center" vertical="center"/>
      <protection locked="0"/>
    </xf>
    <xf numFmtId="0" fontId="10" fillId="19" borderId="1" xfId="0" applyFont="1" applyFill="1" applyBorder="1" applyAlignment="1" applyProtection="1">
      <alignment vertical="center"/>
      <protection locked="0"/>
    </xf>
    <xf numFmtId="0" fontId="38" fillId="19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17" borderId="2" xfId="0" applyFont="1" applyFill="1" applyBorder="1" applyAlignment="1" applyProtection="1">
      <alignment horizontal="center"/>
      <protection hidden="1"/>
    </xf>
    <xf numFmtId="0" fontId="2" fillId="16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5" fillId="0" borderId="13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1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6" fillId="21" borderId="1" xfId="0" applyFont="1" applyFill="1" applyBorder="1" applyAlignment="1" applyProtection="1">
      <alignment wrapText="1"/>
      <protection locked="0"/>
    </xf>
    <xf numFmtId="0" fontId="6" fillId="20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6" fillId="22" borderId="1" xfId="0" applyFont="1" applyFill="1" applyBorder="1" applyAlignment="1" applyProtection="1">
      <alignment wrapText="1"/>
      <protection locked="0"/>
    </xf>
    <xf numFmtId="0" fontId="6" fillId="14" borderId="1" xfId="0" applyFont="1" applyFill="1" applyBorder="1" applyAlignment="1" applyProtection="1">
      <alignment wrapText="1"/>
      <protection locked="0"/>
    </xf>
    <xf numFmtId="0" fontId="6" fillId="9" borderId="1" xfId="0" applyFont="1" applyFill="1" applyBorder="1" applyAlignment="1" applyProtection="1">
      <alignment wrapText="1"/>
      <protection locked="0"/>
    </xf>
    <xf numFmtId="0" fontId="6" fillId="18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hidden="1"/>
    </xf>
    <xf numFmtId="2" fontId="7" fillId="18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33" fillId="8" borderId="1" xfId="0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/>
      <protection locked="0"/>
    </xf>
    <xf numFmtId="0" fontId="6" fillId="7" borderId="1" xfId="0" applyFont="1" applyFill="1" applyBorder="1" applyAlignment="1" applyProtection="1">
      <alignment horizontal="center" vertical="center" textRotation="90" wrapText="1"/>
      <protection locked="0"/>
    </xf>
    <xf numFmtId="0" fontId="6" fillId="8" borderId="1" xfId="0" applyFont="1" applyFill="1" applyBorder="1" applyAlignment="1" applyProtection="1">
      <alignment horizontal="center" vertical="center" textRotation="90" wrapText="1"/>
      <protection locked="0"/>
    </xf>
    <xf numFmtId="0" fontId="5" fillId="10" borderId="1" xfId="0" applyFont="1" applyFill="1" applyBorder="1" applyAlignment="1" applyProtection="1">
      <alignment horizontal="center" vertical="center" textRotation="90" wrapText="1"/>
      <protection locked="0"/>
    </xf>
    <xf numFmtId="0" fontId="0" fillId="9" borderId="1" xfId="0" applyFill="1" applyBorder="1" applyAlignment="1" applyProtection="1">
      <alignment textRotation="90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8" fillId="3" borderId="13" xfId="0" applyFont="1" applyFill="1" applyBorder="1" applyAlignment="1" applyProtection="1">
      <protection hidden="1"/>
    </xf>
    <xf numFmtId="0" fontId="21" fillId="0" borderId="13" xfId="0" applyFont="1" applyBorder="1" applyAlignment="1" applyProtection="1">
      <protection hidden="1"/>
    </xf>
    <xf numFmtId="0" fontId="27" fillId="6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1" fillId="8" borderId="1" xfId="0" applyNumberFormat="1" applyFont="1" applyFill="1" applyBorder="1" applyAlignment="1" applyProtection="1">
      <alignment horizontal="center"/>
      <protection hidden="1"/>
    </xf>
    <xf numFmtId="0" fontId="1" fillId="10" borderId="1" xfId="0" applyFont="1" applyFill="1" applyBorder="1" applyAlignment="1" applyProtection="1">
      <alignment horizontal="center" vertical="center"/>
      <protection hidden="1"/>
    </xf>
    <xf numFmtId="0" fontId="7" fillId="16" borderId="1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16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26" fillId="13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10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13" borderId="1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2" fillId="8" borderId="28" xfId="0" applyFont="1" applyFill="1" applyBorder="1" applyAlignment="1">
      <alignment horizontal="center" vertical="center"/>
    </xf>
    <xf numFmtId="0" fontId="1" fillId="0" borderId="0" xfId="0" applyFont="1"/>
    <xf numFmtId="0" fontId="13" fillId="0" borderId="0" xfId="0" applyFont="1" applyFill="1"/>
    <xf numFmtId="0" fontId="12" fillId="8" borderId="20" xfId="0" applyFont="1" applyFill="1" applyBorder="1" applyAlignment="1"/>
    <xf numFmtId="14" fontId="11" fillId="0" borderId="2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center"/>
      <protection hidden="1"/>
    </xf>
    <xf numFmtId="0" fontId="1" fillId="17" borderId="2" xfId="0" applyFont="1" applyFill="1" applyBorder="1" applyAlignment="1" applyProtection="1">
      <alignment horizontal="center"/>
      <protection hidden="1"/>
    </xf>
    <xf numFmtId="0" fontId="7" fillId="24" borderId="1" xfId="0" applyFont="1" applyFill="1" applyBorder="1" applyAlignment="1" applyProtection="1">
      <alignment horizontal="center" vertical="center"/>
      <protection hidden="1"/>
    </xf>
    <xf numFmtId="0" fontId="8" fillId="23" borderId="1" xfId="0" applyFont="1" applyFill="1" applyBorder="1" applyAlignment="1" applyProtection="1">
      <alignment horizontal="center" vertic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7" fillId="11" borderId="1" xfId="0" applyFont="1" applyFill="1" applyBorder="1" applyAlignment="1" applyProtection="1">
      <alignment horizontal="center" vertical="center"/>
      <protection hidden="1"/>
    </xf>
    <xf numFmtId="0" fontId="6" fillId="11" borderId="1" xfId="0" applyFont="1" applyFill="1" applyBorder="1" applyAlignment="1" applyProtection="1">
      <alignment horizontal="center" vertical="center"/>
      <protection hidden="1"/>
    </xf>
    <xf numFmtId="0" fontId="8" fillId="24" borderId="1" xfId="0" applyFont="1" applyFill="1" applyBorder="1" applyAlignment="1" applyProtection="1">
      <alignment horizontal="center" vertical="center"/>
      <protection locked="0"/>
    </xf>
    <xf numFmtId="0" fontId="10" fillId="24" borderId="1" xfId="0" applyFont="1" applyFill="1" applyBorder="1" applyAlignment="1" applyProtection="1">
      <alignment vertical="center"/>
      <protection locked="0"/>
    </xf>
    <xf numFmtId="0" fontId="10" fillId="15" borderId="1" xfId="0" applyFont="1" applyFill="1" applyBorder="1" applyAlignment="1" applyProtection="1">
      <alignment horizontal="center" vertical="center"/>
      <protection locked="0"/>
    </xf>
    <xf numFmtId="0" fontId="10" fillId="18" borderId="1" xfId="0" applyFont="1" applyFill="1" applyBorder="1" applyAlignment="1" applyProtection="1">
      <alignment horizontal="center" vertical="center"/>
      <protection locked="0"/>
    </xf>
    <xf numFmtId="2" fontId="6" fillId="12" borderId="1" xfId="0" applyNumberFormat="1" applyFont="1" applyFill="1" applyBorder="1" applyAlignment="1" applyProtection="1">
      <alignment horizontal="center" vertical="center"/>
      <protection hidden="1"/>
    </xf>
    <xf numFmtId="2" fontId="6" fillId="15" borderId="1" xfId="0" applyNumberFormat="1" applyFont="1" applyFill="1" applyBorder="1" applyAlignment="1" applyProtection="1">
      <alignment horizontal="center" vertical="center"/>
      <protection hidden="1"/>
    </xf>
    <xf numFmtId="2" fontId="6" fillId="18" borderId="1" xfId="0" applyNumberFormat="1" applyFont="1" applyFill="1" applyBorder="1" applyAlignment="1" applyProtection="1">
      <alignment horizontal="center" vertical="center"/>
      <protection hidden="1"/>
    </xf>
    <xf numFmtId="0" fontId="7" fillId="19" borderId="1" xfId="0" applyFont="1" applyFill="1" applyBorder="1" applyAlignment="1" applyProtection="1">
      <alignment horizontal="center" vertical="center"/>
      <protection hidden="1"/>
    </xf>
    <xf numFmtId="0" fontId="40" fillId="19" borderId="1" xfId="0" applyFont="1" applyFill="1" applyBorder="1" applyAlignment="1" applyProtection="1">
      <alignment horizontal="center" vertical="center"/>
      <protection hidden="1"/>
    </xf>
    <xf numFmtId="0" fontId="7" fillId="13" borderId="1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/>
      <protection locked="0"/>
    </xf>
    <xf numFmtId="0" fontId="0" fillId="25" borderId="1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8" fillId="0" borderId="4" xfId="0" applyFont="1" applyBorder="1" applyAlignment="1" applyProtection="1">
      <alignment horizontal="center" vertical="center"/>
      <protection hidden="1"/>
    </xf>
    <xf numFmtId="0" fontId="43" fillId="24" borderId="0" xfId="0" applyFont="1" applyFill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41" fillId="0" borderId="13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0" fontId="3" fillId="27" borderId="20" xfId="0" applyFont="1" applyFill="1" applyBorder="1" applyAlignment="1" applyProtection="1">
      <alignment vertical="center" wrapText="1"/>
      <protection hidden="1"/>
    </xf>
    <xf numFmtId="0" fontId="3" fillId="27" borderId="5" xfId="0" applyFont="1" applyFill="1" applyBorder="1" applyAlignment="1" applyProtection="1">
      <alignment vertical="center" wrapText="1"/>
      <protection hidden="1"/>
    </xf>
    <xf numFmtId="0" fontId="3" fillId="27" borderId="6" xfId="0" applyFont="1" applyFill="1" applyBorder="1" applyAlignment="1" applyProtection="1">
      <alignment vertical="center" wrapText="1"/>
      <protection hidden="1"/>
    </xf>
    <xf numFmtId="1" fontId="29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0" fillId="16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vertical="center"/>
      <protection hidden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 wrapText="1"/>
      <protection locked="0"/>
    </xf>
    <xf numFmtId="164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0" fillId="0" borderId="40" xfId="0" applyBorder="1" applyProtection="1"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8" fontId="47" fillId="0" borderId="28" xfId="0" applyNumberFormat="1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2" fillId="0" borderId="39" xfId="0" applyFont="1" applyBorder="1" applyAlignment="1" applyProtection="1">
      <alignment vertical="center" wrapText="1" shrinkToFit="1"/>
      <protection locked="0"/>
    </xf>
    <xf numFmtId="0" fontId="0" fillId="0" borderId="38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28" fillId="26" borderId="0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9" fillId="26" borderId="2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wrapText="1"/>
      <protection locked="0"/>
    </xf>
    <xf numFmtId="0" fontId="14" fillId="26" borderId="2" xfId="0" applyFont="1" applyFill="1" applyBorder="1" applyAlignment="1" applyProtection="1">
      <alignment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" fillId="26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8" fontId="9" fillId="0" borderId="0" xfId="0" applyNumberFormat="1" applyFont="1" applyAlignment="1" applyProtection="1">
      <alignment horizontal="center" vertical="center"/>
      <protection hidden="1"/>
    </xf>
    <xf numFmtId="2" fontId="44" fillId="24" borderId="1" xfId="0" applyNumberFormat="1" applyFont="1" applyFill="1" applyBorder="1" applyAlignment="1" applyProtection="1">
      <alignment horizont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51" fillId="0" borderId="46" xfId="0" applyFont="1" applyBorder="1" applyAlignment="1" applyProtection="1">
      <alignment horizontal="center" vertical="center"/>
      <protection hidden="1"/>
    </xf>
    <xf numFmtId="0" fontId="51" fillId="0" borderId="55" xfId="0" applyFont="1" applyBorder="1" applyAlignment="1" applyProtection="1">
      <alignment horizontal="center" vertical="center"/>
      <protection hidden="1"/>
    </xf>
    <xf numFmtId="0" fontId="51" fillId="0" borderId="57" xfId="0" applyFont="1" applyBorder="1" applyAlignment="1" applyProtection="1">
      <alignment horizontal="center" vertical="center"/>
      <protection hidden="1"/>
    </xf>
    <xf numFmtId="0" fontId="51" fillId="0" borderId="56" xfId="0" applyFont="1" applyBorder="1" applyAlignment="1" applyProtection="1">
      <alignment horizontal="center" vertical="center"/>
      <protection hidden="1"/>
    </xf>
    <xf numFmtId="0" fontId="51" fillId="0" borderId="59" xfId="0" applyFont="1" applyBorder="1" applyAlignment="1" applyProtection="1">
      <alignment horizontal="center" vertical="center"/>
      <protection hidden="1"/>
    </xf>
    <xf numFmtId="0" fontId="51" fillId="0" borderId="60" xfId="0" applyFont="1" applyBorder="1" applyAlignment="1" applyProtection="1">
      <alignment horizontal="center" vertical="center"/>
      <protection hidden="1"/>
    </xf>
    <xf numFmtId="0" fontId="51" fillId="0" borderId="61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/>
    <xf numFmtId="0" fontId="39" fillId="0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Protection="1">
      <protection hidden="1"/>
    </xf>
    <xf numFmtId="0" fontId="0" fillId="0" borderId="5" xfId="0" applyFill="1" applyBorder="1"/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/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0" xfId="0" applyFont="1" applyBorder="1"/>
    <xf numFmtId="0" fontId="51" fillId="8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 wrapText="1"/>
      <protection locked="0"/>
    </xf>
    <xf numFmtId="0" fontId="1" fillId="0" borderId="81" xfId="0" applyFont="1" applyBorder="1" applyAlignment="1" applyProtection="1">
      <alignment horizontal="center" vertical="center" wrapText="1"/>
      <protection locked="0"/>
    </xf>
    <xf numFmtId="0" fontId="42" fillId="0" borderId="81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hidden="1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0" fillId="0" borderId="91" xfId="0" applyBorder="1" applyProtection="1">
      <protection locked="0"/>
    </xf>
    <xf numFmtId="0" fontId="42" fillId="0" borderId="88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51" fillId="0" borderId="81" xfId="0" applyFont="1" applyBorder="1" applyAlignment="1" applyProtection="1">
      <alignment horizontal="center" vertical="center"/>
      <protection hidden="1"/>
    </xf>
    <xf numFmtId="0" fontId="51" fillId="0" borderId="88" xfId="0" applyFont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9" fillId="8" borderId="0" xfId="0" applyFont="1" applyFill="1" applyBorder="1" applyAlignment="1" applyProtection="1">
      <alignment horizontal="center" vertical="center"/>
      <protection locked="0"/>
    </xf>
    <xf numFmtId="0" fontId="56" fillId="0" borderId="84" xfId="0" applyFont="1" applyBorder="1" applyAlignment="1" applyProtection="1">
      <alignment vertical="center"/>
      <protection locked="0"/>
    </xf>
    <xf numFmtId="0" fontId="1" fillId="0" borderId="107" xfId="0" applyFont="1" applyBorder="1" applyAlignment="1" applyProtection="1">
      <alignment horizontal="center" vertical="center" wrapText="1"/>
      <protection locked="0"/>
    </xf>
    <xf numFmtId="0" fontId="56" fillId="0" borderId="86" xfId="0" applyFont="1" applyBorder="1" applyAlignment="1" applyProtection="1">
      <alignment vertical="center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10" fillId="0" borderId="87" xfId="0" applyFont="1" applyBorder="1" applyAlignment="1" applyProtection="1">
      <alignment vertical="center"/>
      <protection locked="0"/>
    </xf>
    <xf numFmtId="0" fontId="0" fillId="0" borderId="87" xfId="0" applyBorder="1" applyProtection="1">
      <protection locked="0"/>
    </xf>
    <xf numFmtId="0" fontId="0" fillId="0" borderId="96" xfId="0" applyBorder="1" applyProtection="1">
      <protection locked="0"/>
    </xf>
    <xf numFmtId="0" fontId="1" fillId="0" borderId="86" xfId="0" applyFont="1" applyBorder="1" applyAlignment="1" applyProtection="1">
      <alignment horizontal="center"/>
      <protection locked="0"/>
    </xf>
    <xf numFmtId="0" fontId="7" fillId="0" borderId="84" xfId="0" applyFont="1" applyBorder="1" applyAlignment="1" applyProtection="1">
      <alignment horizontal="center" vertical="center"/>
      <protection hidden="1"/>
    </xf>
    <xf numFmtId="0" fontId="7" fillId="0" borderId="84" xfId="0" applyFont="1" applyBorder="1" applyAlignment="1" applyProtection="1">
      <alignment vertical="center"/>
      <protection locked="0"/>
    </xf>
    <xf numFmtId="0" fontId="8" fillId="0" borderId="84" xfId="0" applyFont="1" applyBorder="1" applyAlignment="1" applyProtection="1">
      <alignment horizontal="center" vertical="center" textRotation="90" wrapText="1"/>
      <protection hidden="1"/>
    </xf>
    <xf numFmtId="0" fontId="10" fillId="0" borderId="81" xfId="0" applyFont="1" applyBorder="1" applyAlignment="1" applyProtection="1">
      <alignment horizontal="center" vertical="center" wrapText="1"/>
      <protection locked="0"/>
    </xf>
    <xf numFmtId="0" fontId="8" fillId="0" borderId="81" xfId="0" applyFont="1" applyBorder="1" applyProtection="1">
      <protection locked="0"/>
    </xf>
    <xf numFmtId="0" fontId="6" fillId="0" borderId="81" xfId="0" applyFont="1" applyBorder="1" applyProtection="1">
      <protection locked="0"/>
    </xf>
    <xf numFmtId="0" fontId="8" fillId="0" borderId="107" xfId="0" applyFont="1" applyBorder="1" applyProtection="1">
      <protection locked="0"/>
    </xf>
    <xf numFmtId="0" fontId="10" fillId="0" borderId="81" xfId="0" applyFont="1" applyBorder="1" applyProtection="1">
      <protection locked="0"/>
    </xf>
    <xf numFmtId="0" fontId="34" fillId="0" borderId="81" xfId="0" applyFont="1" applyBorder="1" applyAlignment="1" applyProtection="1">
      <alignment horizontal="center"/>
      <protection locked="0"/>
    </xf>
    <xf numFmtId="0" fontId="1" fillId="0" borderId="81" xfId="0" applyFont="1" applyBorder="1" applyAlignment="1" applyProtection="1">
      <alignment horizontal="center"/>
      <protection locked="0"/>
    </xf>
    <xf numFmtId="0" fontId="9" fillId="0" borderId="81" xfId="0" applyFont="1" applyBorder="1" applyAlignment="1" applyProtection="1">
      <protection locked="0"/>
    </xf>
    <xf numFmtId="0" fontId="8" fillId="0" borderId="83" xfId="0" applyFont="1" applyBorder="1" applyAlignment="1" applyProtection="1">
      <alignment horizontal="center" vertical="center" textRotation="90" wrapText="1"/>
      <protection hidden="1"/>
    </xf>
    <xf numFmtId="0" fontId="7" fillId="0" borderId="83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textRotation="90" wrapText="1"/>
      <protection hidden="1"/>
    </xf>
    <xf numFmtId="0" fontId="7" fillId="0" borderId="81" xfId="0" applyFont="1" applyBorder="1" applyAlignment="1" applyProtection="1">
      <alignment horizontal="center" vertical="center"/>
      <protection hidden="1"/>
    </xf>
    <xf numFmtId="0" fontId="7" fillId="0" borderId="81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textRotation="90" wrapText="1"/>
      <protection locked="0"/>
    </xf>
    <xf numFmtId="0" fontId="8" fillId="0" borderId="81" xfId="0" applyFont="1" applyBorder="1" applyAlignment="1" applyProtection="1">
      <alignment horizontal="center" vertical="center"/>
      <protection hidden="1"/>
    </xf>
    <xf numFmtId="0" fontId="8" fillId="0" borderId="81" xfId="0" applyFont="1" applyBorder="1" applyAlignment="1" applyProtection="1">
      <alignment horizontal="center" vertical="center"/>
      <protection locked="0"/>
    </xf>
    <xf numFmtId="0" fontId="1" fillId="0" borderId="81" xfId="0" applyFont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2" fontId="1" fillId="0" borderId="6" xfId="0" applyNumberFormat="1" applyFont="1" applyFill="1" applyBorder="1" applyAlignment="1" applyProtection="1">
      <alignment horizontal="center" vertical="center"/>
      <protection hidden="1"/>
    </xf>
    <xf numFmtId="1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hidden="1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5" xfId="0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2" fontId="2" fillId="0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115" xfId="0" applyBorder="1"/>
    <xf numFmtId="0" fontId="0" fillId="0" borderId="116" xfId="0" applyBorder="1"/>
    <xf numFmtId="0" fontId="1" fillId="0" borderId="11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0" fillId="0" borderId="116" xfId="0" applyBorder="1" applyAlignment="1"/>
    <xf numFmtId="0" fontId="0" fillId="0" borderId="33" xfId="0" applyBorder="1"/>
    <xf numFmtId="0" fontId="0" fillId="0" borderId="34" xfId="0" applyBorder="1"/>
    <xf numFmtId="0" fontId="0" fillId="0" borderId="111" xfId="0" applyBorder="1"/>
    <xf numFmtId="0" fontId="1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24" borderId="1" xfId="0" applyFont="1" applyFill="1" applyBorder="1" applyAlignment="1" applyProtection="1">
      <alignment horizontal="center" vertical="center"/>
      <protection locked="0"/>
    </xf>
    <xf numFmtId="2" fontId="1" fillId="24" borderId="6" xfId="0" applyNumberFormat="1" applyFont="1" applyFill="1" applyBorder="1" applyAlignment="1" applyProtection="1">
      <alignment horizontal="center"/>
      <protection hidden="1"/>
    </xf>
    <xf numFmtId="0" fontId="51" fillId="8" borderId="0" xfId="0" applyFont="1" applyFill="1" applyAlignment="1" applyProtection="1">
      <alignment horizontal="center" vertical="center"/>
      <protection hidden="1"/>
    </xf>
    <xf numFmtId="0" fontId="39" fillId="8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2" fillId="0" borderId="1" xfId="1" applyFont="1" applyBorder="1" applyAlignment="1" applyProtection="1"/>
    <xf numFmtId="0" fontId="63" fillId="0" borderId="1" xfId="1" applyFont="1" applyBorder="1" applyAlignment="1" applyProtection="1"/>
    <xf numFmtId="0" fontId="63" fillId="0" borderId="1" xfId="1" applyFont="1" applyFill="1" applyBorder="1" applyAlignment="1" applyProtection="1"/>
    <xf numFmtId="0" fontId="0" fillId="0" borderId="0" xfId="0" applyBorder="1" applyAlignment="1" applyProtection="1">
      <alignment vertical="center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37" fillId="0" borderId="0" xfId="0" applyFont="1" applyFill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51" fillId="0" borderId="0" xfId="0" applyFont="1" applyFill="1" applyAlignment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5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Border="1" applyProtection="1">
      <protection locked="0"/>
    </xf>
    <xf numFmtId="0" fontId="51" fillId="8" borderId="0" xfId="0" applyFont="1" applyFill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Protection="1"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54" fillId="28" borderId="9" xfId="0" applyFont="1" applyFill="1" applyBorder="1" applyAlignment="1">
      <alignment horizontal="center" vertical="center" wrapText="1"/>
    </xf>
    <xf numFmtId="0" fontId="54" fillId="2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9" fillId="8" borderId="1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 vertical="center" textRotation="90" wrapText="1"/>
      <protection hidden="1"/>
    </xf>
    <xf numFmtId="0" fontId="7" fillId="6" borderId="6" xfId="0" applyFont="1" applyFill="1" applyBorder="1" applyAlignment="1" applyProtection="1">
      <alignment horizontal="center" vertical="center" textRotation="90" wrapText="1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0" fontId="36" fillId="19" borderId="1" xfId="0" applyFont="1" applyFill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36" fillId="19" borderId="1" xfId="0" applyFont="1" applyFill="1" applyBorder="1" applyAlignment="1" applyProtection="1">
      <alignment horizontal="center" vertical="center"/>
      <protection hidden="1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3" xfId="0" applyFont="1" applyFill="1" applyBorder="1" applyAlignment="1" applyProtection="1">
      <alignment horizontal="center" vertical="center"/>
      <protection locked="0"/>
    </xf>
    <xf numFmtId="0" fontId="4" fillId="16" borderId="4" xfId="0" applyFont="1" applyFill="1" applyBorder="1" applyAlignment="1" applyProtection="1">
      <alignment horizontal="center" vertical="center"/>
      <protection locked="0"/>
    </xf>
    <xf numFmtId="0" fontId="0" fillId="19" borderId="2" xfId="0" applyFont="1" applyFill="1" applyBorder="1" applyAlignment="1" applyProtection="1">
      <alignment horizontal="center"/>
      <protection locked="0"/>
    </xf>
    <xf numFmtId="0" fontId="0" fillId="19" borderId="3" xfId="0" applyFont="1" applyFill="1" applyBorder="1" applyAlignment="1" applyProtection="1">
      <alignment horizontal="center"/>
      <protection locked="0"/>
    </xf>
    <xf numFmtId="0" fontId="0" fillId="19" borderId="4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24" borderId="1" xfId="0" applyFill="1" applyBorder="1" applyAlignment="1" applyProtection="1">
      <alignment horizontal="center"/>
      <protection locked="0"/>
    </xf>
    <xf numFmtId="0" fontId="3" fillId="23" borderId="2" xfId="0" applyFont="1" applyFill="1" applyBorder="1" applyAlignment="1" applyProtection="1">
      <alignment horizontal="center"/>
      <protection locked="0"/>
    </xf>
    <xf numFmtId="0" fontId="3" fillId="23" borderId="3" xfId="0" applyFont="1" applyFill="1" applyBorder="1" applyAlignment="1" applyProtection="1">
      <alignment horizontal="center"/>
      <protection locked="0"/>
    </xf>
    <xf numFmtId="0" fontId="3" fillId="23" borderId="4" xfId="0" applyFont="1" applyFill="1" applyBorder="1" applyAlignment="1" applyProtection="1">
      <alignment horizontal="center"/>
      <protection locked="0"/>
    </xf>
    <xf numFmtId="0" fontId="3" fillId="13" borderId="2" xfId="0" applyFont="1" applyFill="1" applyBorder="1" applyAlignment="1" applyProtection="1">
      <alignment horizontal="center"/>
      <protection locked="0"/>
    </xf>
    <xf numFmtId="0" fontId="3" fillId="13" borderId="3" xfId="0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0" fillId="15" borderId="2" xfId="0" applyFill="1" applyBorder="1" applyAlignment="1" applyProtection="1">
      <alignment horizontal="center"/>
      <protection locked="0"/>
    </xf>
    <xf numFmtId="0" fontId="0" fillId="15" borderId="3" xfId="0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1" fillId="0" borderId="75" xfId="0" applyFont="1" applyBorder="1" applyAlignment="1" applyProtection="1">
      <alignment horizontal="center"/>
      <protection locked="0"/>
    </xf>
    <xf numFmtId="2" fontId="2" fillId="0" borderId="75" xfId="0" applyNumberFormat="1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center" vertical="center"/>
      <protection hidden="1"/>
    </xf>
    <xf numFmtId="0" fontId="2" fillId="0" borderId="75" xfId="0" applyFont="1" applyBorder="1" applyAlignment="1" applyProtection="1">
      <alignment horizontal="center"/>
      <protection hidden="1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76" xfId="0" applyFont="1" applyBorder="1" applyAlignment="1" applyProtection="1">
      <alignment horizontal="center"/>
      <protection hidden="1"/>
    </xf>
    <xf numFmtId="165" fontId="2" fillId="0" borderId="77" xfId="0" applyNumberFormat="1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 wrapText="1"/>
      <protection hidden="1"/>
    </xf>
    <xf numFmtId="0" fontId="1" fillId="0" borderId="75" xfId="0" applyFont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 applyProtection="1">
      <alignment horizontal="center" vertical="center" wrapText="1"/>
      <protection locked="0"/>
    </xf>
    <xf numFmtId="0" fontId="3" fillId="0" borderId="76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1" fillId="0" borderId="14" xfId="0" applyFont="1" applyBorder="1" applyAlignment="1" applyProtection="1">
      <alignment horizontal="center" vertical="center"/>
      <protection hidden="1"/>
    </xf>
    <xf numFmtId="0" fontId="51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8" fontId="2" fillId="0" borderId="76" xfId="0" applyNumberFormat="1" applyFont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12" borderId="2" xfId="0" applyFont="1" applyFill="1" applyBorder="1" applyAlignment="1" applyProtection="1">
      <alignment horizontal="center" vertical="center" wrapText="1"/>
      <protection hidden="1"/>
    </xf>
    <xf numFmtId="0" fontId="7" fillId="12" borderId="4" xfId="0" applyFont="1" applyFill="1" applyBorder="1" applyAlignment="1" applyProtection="1">
      <alignment horizontal="center" vertical="center" wrapText="1"/>
      <protection hidden="1"/>
    </xf>
    <xf numFmtId="0" fontId="7" fillId="14" borderId="2" xfId="0" applyFont="1" applyFill="1" applyBorder="1" applyAlignment="1" applyProtection="1">
      <alignment horizontal="center" vertical="center" wrapText="1"/>
      <protection hidden="1"/>
    </xf>
    <xf numFmtId="0" fontId="7" fillId="14" borderId="4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15" fillId="8" borderId="0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7" fillId="11" borderId="2" xfId="0" applyFont="1" applyFill="1" applyBorder="1" applyAlignment="1" applyProtection="1">
      <alignment horizontal="center" vertical="center" wrapText="1"/>
      <protection hidden="1"/>
    </xf>
    <xf numFmtId="0" fontId="7" fillId="11" borderId="4" xfId="0" applyFont="1" applyFill="1" applyBorder="1" applyAlignment="1" applyProtection="1">
      <alignment horizontal="center" vertical="center" wrapText="1"/>
      <protection hidden="1"/>
    </xf>
    <xf numFmtId="0" fontId="41" fillId="0" borderId="1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hidden="1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32" fillId="9" borderId="0" xfId="0" applyFont="1" applyFill="1" applyAlignment="1" applyProtection="1">
      <alignment horizontal="center" vertical="center"/>
      <protection locked="0"/>
    </xf>
    <xf numFmtId="0" fontId="1" fillId="21" borderId="2" xfId="0" applyFont="1" applyFill="1" applyBorder="1" applyAlignment="1" applyProtection="1">
      <alignment horizontal="center" vertical="center" wrapText="1"/>
      <protection hidden="1"/>
    </xf>
    <xf numFmtId="0" fontId="1" fillId="21" borderId="3" xfId="0" applyFont="1" applyFill="1" applyBorder="1" applyAlignment="1" applyProtection="1">
      <alignment horizontal="center" vertical="center" wrapText="1"/>
      <protection hidden="1"/>
    </xf>
    <xf numFmtId="0" fontId="1" fillId="21" borderId="4" xfId="0" applyFont="1" applyFill="1" applyBorder="1" applyAlignment="1" applyProtection="1">
      <alignment horizontal="center" vertical="center" wrapText="1"/>
      <protection hidden="1"/>
    </xf>
    <xf numFmtId="0" fontId="1" fillId="20" borderId="2" xfId="0" applyFont="1" applyFill="1" applyBorder="1" applyAlignment="1" applyProtection="1">
      <alignment horizontal="center" vertical="center" wrapText="1"/>
      <protection hidden="1"/>
    </xf>
    <xf numFmtId="0" fontId="1" fillId="20" borderId="3" xfId="0" applyFont="1" applyFill="1" applyBorder="1" applyAlignment="1" applyProtection="1">
      <alignment horizontal="center" vertical="center" wrapText="1"/>
      <protection hidden="1"/>
    </xf>
    <xf numFmtId="0" fontId="1" fillId="20" borderId="4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4" xfId="0" applyFont="1" applyFill="1" applyBorder="1" applyAlignment="1" applyProtection="1">
      <alignment horizontal="center" vertical="center" wrapText="1"/>
      <protection hidden="1"/>
    </xf>
    <xf numFmtId="0" fontId="31" fillId="8" borderId="12" xfId="0" applyFont="1" applyFill="1" applyBorder="1" applyAlignment="1" applyProtection="1">
      <alignment horizontal="center"/>
      <protection locked="0"/>
    </xf>
    <xf numFmtId="0" fontId="31" fillId="8" borderId="13" xfId="0" applyFont="1" applyFill="1" applyBorder="1" applyAlignment="1" applyProtection="1">
      <alignment horizontal="center"/>
      <protection locked="0"/>
    </xf>
    <xf numFmtId="0" fontId="31" fillId="8" borderId="27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22" borderId="2" xfId="0" applyFont="1" applyFill="1" applyBorder="1" applyAlignment="1" applyProtection="1">
      <alignment horizontal="center" vertical="center" wrapText="1"/>
      <protection hidden="1"/>
    </xf>
    <xf numFmtId="0" fontId="1" fillId="22" borderId="3" xfId="0" applyFont="1" applyFill="1" applyBorder="1" applyAlignment="1" applyProtection="1">
      <alignment horizontal="center" vertical="center" wrapText="1"/>
      <protection hidden="1"/>
    </xf>
    <xf numFmtId="0" fontId="1" fillId="22" borderId="4" xfId="0" applyFont="1" applyFill="1" applyBorder="1" applyAlignment="1" applyProtection="1">
      <alignment horizontal="center" vertical="center" wrapText="1"/>
      <protection hidden="1"/>
    </xf>
    <xf numFmtId="0" fontId="1" fillId="14" borderId="2" xfId="0" applyFont="1" applyFill="1" applyBorder="1" applyAlignment="1" applyProtection="1">
      <alignment horizontal="center" vertical="center" wrapText="1"/>
      <protection hidden="1"/>
    </xf>
    <xf numFmtId="0" fontId="1" fillId="14" borderId="3" xfId="0" applyFont="1" applyFill="1" applyBorder="1" applyAlignment="1" applyProtection="1">
      <alignment horizontal="center" vertical="center" wrapText="1"/>
      <protection hidden="1"/>
    </xf>
    <xf numFmtId="0" fontId="1" fillId="14" borderId="4" xfId="0" applyFont="1" applyFill="1" applyBorder="1" applyAlignment="1" applyProtection="1">
      <alignment horizontal="center" vertical="center" wrapText="1"/>
      <protection hidden="1"/>
    </xf>
    <xf numFmtId="0" fontId="1" fillId="18" borderId="2" xfId="0" applyFont="1" applyFill="1" applyBorder="1" applyAlignment="1" applyProtection="1">
      <alignment horizontal="center" vertical="center" wrapText="1"/>
      <protection hidden="1"/>
    </xf>
    <xf numFmtId="0" fontId="1" fillId="18" borderId="3" xfId="0" applyFont="1" applyFill="1" applyBorder="1" applyAlignment="1" applyProtection="1">
      <alignment horizontal="center" vertical="center" wrapText="1"/>
      <protection hidden="1"/>
    </xf>
    <xf numFmtId="0" fontId="1" fillId="18" borderId="4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4" fontId="3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 shrinkToFit="1"/>
      <protection hidden="1"/>
    </xf>
    <xf numFmtId="0" fontId="2" fillId="0" borderId="98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104" xfId="0" applyFont="1" applyBorder="1" applyAlignment="1" applyProtection="1">
      <alignment horizontal="center" vertical="center"/>
      <protection hidden="1"/>
    </xf>
    <xf numFmtId="0" fontId="2" fillId="0" borderId="81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9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2" fontId="3" fillId="0" borderId="94" xfId="0" applyNumberFormat="1" applyFont="1" applyBorder="1" applyAlignment="1" applyProtection="1">
      <alignment horizontal="center" vertical="center"/>
      <protection hidden="1"/>
    </xf>
    <xf numFmtId="2" fontId="3" fillId="0" borderId="95" xfId="0" applyNumberFormat="1" applyFont="1" applyBorder="1" applyAlignment="1" applyProtection="1">
      <alignment horizontal="center" vertical="center"/>
      <protection hidden="1"/>
    </xf>
    <xf numFmtId="2" fontId="3" fillId="0" borderId="102" xfId="0" applyNumberFormat="1" applyFont="1" applyBorder="1" applyAlignment="1" applyProtection="1">
      <alignment horizontal="center" vertical="center"/>
      <protection hidden="1"/>
    </xf>
    <xf numFmtId="0" fontId="1" fillId="0" borderId="81" xfId="0" applyFont="1" applyBorder="1" applyAlignment="1" applyProtection="1">
      <alignment horizontal="center" vertical="center"/>
      <protection hidden="1"/>
    </xf>
    <xf numFmtId="0" fontId="1" fillId="0" borderId="99" xfId="0" applyFont="1" applyBorder="1" applyAlignment="1" applyProtection="1">
      <alignment horizontal="center" vertical="center"/>
      <protection hidden="1"/>
    </xf>
    <xf numFmtId="0" fontId="1" fillId="0" borderId="88" xfId="0" applyFont="1" applyBorder="1" applyAlignment="1" applyProtection="1">
      <alignment horizontal="center" vertical="center"/>
      <protection hidden="1"/>
    </xf>
    <xf numFmtId="0" fontId="1" fillId="0" borderId="100" xfId="0" applyFont="1" applyBorder="1" applyAlignment="1" applyProtection="1">
      <alignment horizontal="center" vertical="center"/>
      <protection hidden="1"/>
    </xf>
    <xf numFmtId="0" fontId="50" fillId="0" borderId="10" xfId="0" applyFont="1" applyBorder="1" applyAlignment="1" applyProtection="1">
      <alignment horizontal="center" vertical="center"/>
      <protection hidden="1"/>
    </xf>
    <xf numFmtId="0" fontId="50" fillId="0" borderId="14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2" fillId="0" borderId="107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hidden="1"/>
    </xf>
    <xf numFmtId="0" fontId="24" fillId="0" borderId="31" xfId="0" applyFont="1" applyBorder="1" applyAlignment="1" applyProtection="1">
      <alignment horizontal="center" vertical="center" wrapText="1"/>
      <protection hidden="1"/>
    </xf>
    <xf numFmtId="0" fontId="24" fillId="0" borderId="32" xfId="0" applyFont="1" applyBorder="1" applyAlignment="1" applyProtection="1">
      <alignment horizontal="center" vertical="center" wrapText="1"/>
      <protection hidden="1"/>
    </xf>
    <xf numFmtId="0" fontId="24" fillId="0" borderId="33" xfId="0" applyFont="1" applyBorder="1" applyAlignment="1" applyProtection="1">
      <alignment horizontal="center" vertical="center" wrapText="1"/>
      <protection hidden="1"/>
    </xf>
    <xf numFmtId="0" fontId="24" fillId="0" borderId="34" xfId="0" applyFont="1" applyBorder="1" applyAlignment="1" applyProtection="1">
      <alignment horizontal="center" vertical="center" wrapText="1"/>
      <protection hidden="1"/>
    </xf>
    <xf numFmtId="0" fontId="24" fillId="0" borderId="111" xfId="0" applyFont="1" applyBorder="1" applyAlignment="1" applyProtection="1">
      <alignment horizontal="center" vertical="center" wrapText="1"/>
      <protection hidden="1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 shrinkToFit="1"/>
      <protection hidden="1"/>
    </xf>
    <xf numFmtId="0" fontId="3" fillId="0" borderId="88" xfId="0" applyFont="1" applyBorder="1" applyAlignment="1" applyProtection="1">
      <alignment horizontal="center" vertical="center"/>
      <protection locked="0"/>
    </xf>
    <xf numFmtId="18" fontId="24" fillId="0" borderId="76" xfId="0" applyNumberFormat="1" applyFont="1" applyBorder="1" applyAlignment="1" applyProtection="1">
      <alignment horizontal="center" vertical="center"/>
      <protection hidden="1"/>
    </xf>
    <xf numFmtId="0" fontId="3" fillId="0" borderId="76" xfId="0" applyFont="1" applyBorder="1" applyAlignment="1" applyProtection="1">
      <alignment horizontal="center" vertical="center" shrinkToFit="1"/>
      <protection hidden="1"/>
    </xf>
    <xf numFmtId="0" fontId="3" fillId="0" borderId="78" xfId="0" applyFont="1" applyBorder="1" applyAlignment="1" applyProtection="1">
      <alignment horizontal="center" vertical="center" shrinkToFit="1"/>
      <protection hidden="1"/>
    </xf>
    <xf numFmtId="0" fontId="2" fillId="0" borderId="8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hidden="1"/>
    </xf>
    <xf numFmtId="14" fontId="55" fillId="0" borderId="76" xfId="0" applyNumberFormat="1" applyFont="1" applyBorder="1" applyAlignment="1" applyProtection="1">
      <alignment horizontal="center" vertical="center" shrinkToFit="1"/>
      <protection hidden="1"/>
    </xf>
    <xf numFmtId="14" fontId="55" fillId="0" borderId="78" xfId="0" applyNumberFormat="1" applyFont="1" applyBorder="1" applyAlignment="1" applyProtection="1">
      <alignment horizontal="center" vertical="center" shrinkToFit="1"/>
      <protection hidden="1"/>
    </xf>
    <xf numFmtId="0" fontId="0" fillId="0" borderId="1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1" fillId="0" borderId="89" xfId="0" applyFont="1" applyBorder="1" applyAlignment="1" applyProtection="1">
      <alignment horizontal="center" vertical="center" shrinkToFit="1"/>
      <protection hidden="1"/>
    </xf>
    <xf numFmtId="0" fontId="1" fillId="0" borderId="90" xfId="0" applyFont="1" applyBorder="1" applyAlignment="1" applyProtection="1">
      <alignment horizontal="center" vertical="center" shrinkToFit="1"/>
      <protection hidden="1"/>
    </xf>
    <xf numFmtId="0" fontId="1" fillId="0" borderId="101" xfId="0" applyFont="1" applyBorder="1" applyAlignment="1" applyProtection="1">
      <alignment horizontal="center" vertical="center" shrinkToFit="1"/>
      <protection hidden="1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hidden="1"/>
    </xf>
    <xf numFmtId="0" fontId="56" fillId="0" borderId="45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12" xfId="0" applyFont="1" applyBorder="1" applyAlignment="1" applyProtection="1">
      <alignment horizontal="center" vertical="center"/>
      <protection locked="0"/>
    </xf>
    <xf numFmtId="0" fontId="2" fillId="0" borderId="113" xfId="0" applyFont="1" applyBorder="1" applyAlignment="1" applyProtection="1">
      <alignment horizontal="center" vertical="center"/>
      <protection locked="0"/>
    </xf>
    <xf numFmtId="0" fontId="2" fillId="0" borderId="114" xfId="0" applyFont="1" applyBorder="1" applyAlignment="1" applyProtection="1">
      <alignment horizontal="center" vertical="center"/>
      <protection locked="0"/>
    </xf>
    <xf numFmtId="0" fontId="58" fillId="0" borderId="86" xfId="0" applyFont="1" applyBorder="1" applyAlignment="1" applyProtection="1">
      <alignment horizontal="center" vertical="center"/>
      <protection hidden="1"/>
    </xf>
    <xf numFmtId="0" fontId="58" fillId="0" borderId="110" xfId="0" applyFont="1" applyBorder="1" applyAlignment="1" applyProtection="1">
      <alignment horizontal="center" vertical="center"/>
      <protection hidden="1"/>
    </xf>
    <xf numFmtId="0" fontId="1" fillId="0" borderId="106" xfId="0" applyFont="1" applyBorder="1" applyAlignment="1" applyProtection="1">
      <alignment horizontal="center" vertical="center" wrapText="1"/>
      <protection locked="0"/>
    </xf>
    <xf numFmtId="0" fontId="58" fillId="0" borderId="86" xfId="0" applyFont="1" applyBorder="1" applyAlignment="1" applyProtection="1">
      <alignment horizontal="center" vertical="center" wrapText="1"/>
      <protection hidden="1"/>
    </xf>
    <xf numFmtId="0" fontId="58" fillId="0" borderId="84" xfId="0" applyFont="1" applyBorder="1" applyAlignment="1" applyProtection="1">
      <alignment horizontal="center" vertical="center"/>
      <protection hidden="1"/>
    </xf>
    <xf numFmtId="0" fontId="58" fillId="0" borderId="9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10" xfId="0" applyFont="1" applyBorder="1" applyAlignment="1" applyProtection="1">
      <alignment horizontal="center" vertical="center"/>
      <protection hidden="1"/>
    </xf>
    <xf numFmtId="0" fontId="37" fillId="0" borderId="67" xfId="0" applyFont="1" applyBorder="1" applyAlignment="1" applyProtection="1">
      <alignment horizontal="center" vertical="center"/>
      <protection hidden="1"/>
    </xf>
    <xf numFmtId="0" fontId="24" fillId="0" borderId="38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center" vertical="center"/>
      <protection hidden="1"/>
    </xf>
    <xf numFmtId="0" fontId="50" fillId="0" borderId="52" xfId="0" applyFont="1" applyBorder="1" applyAlignment="1" applyProtection="1">
      <alignment horizontal="center" vertical="center"/>
      <protection hidden="1"/>
    </xf>
    <xf numFmtId="0" fontId="50" fillId="0" borderId="53" xfId="0" applyFont="1" applyBorder="1" applyAlignment="1" applyProtection="1">
      <alignment horizontal="center" vertical="center"/>
      <protection hidden="1"/>
    </xf>
    <xf numFmtId="0" fontId="50" fillId="0" borderId="54" xfId="0" applyFont="1" applyBorder="1" applyAlignment="1" applyProtection="1">
      <alignment horizontal="center" vertical="center"/>
      <protection hidden="1"/>
    </xf>
    <xf numFmtId="14" fontId="49" fillId="0" borderId="7" xfId="0" applyNumberFormat="1" applyFont="1" applyBorder="1" applyAlignment="1" applyProtection="1">
      <alignment horizontal="center" vertical="center" shrinkToFit="1"/>
      <protection hidden="1"/>
    </xf>
    <xf numFmtId="14" fontId="49" fillId="0" borderId="8" xfId="0" applyNumberFormat="1" applyFont="1" applyBorder="1" applyAlignment="1" applyProtection="1">
      <alignment horizontal="center" vertical="center" shrinkToFit="1"/>
      <protection hidden="1"/>
    </xf>
    <xf numFmtId="14" fontId="49" fillId="0" borderId="68" xfId="0" applyNumberFormat="1" applyFont="1" applyBorder="1" applyAlignment="1" applyProtection="1">
      <alignment horizontal="center" vertical="center" shrinkToFit="1"/>
      <protection hidden="1"/>
    </xf>
    <xf numFmtId="0" fontId="3" fillId="0" borderId="68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37" fillId="0" borderId="7" xfId="0" applyFont="1" applyBorder="1" applyAlignment="1" applyProtection="1">
      <alignment horizontal="center" vertical="center" shrinkToFit="1"/>
      <protection hidden="1"/>
    </xf>
    <xf numFmtId="0" fontId="37" fillId="0" borderId="8" xfId="0" applyFont="1" applyBorder="1" applyAlignment="1" applyProtection="1">
      <alignment horizontal="center" vertical="center" shrinkToFit="1"/>
      <protection hidden="1"/>
    </xf>
    <xf numFmtId="0" fontId="37" fillId="0" borderId="68" xfId="0" applyFont="1" applyBorder="1" applyAlignment="1" applyProtection="1">
      <alignment horizontal="center" vertical="center" shrinkToFit="1"/>
      <protection hidden="1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hidden="1"/>
    </xf>
    <xf numFmtId="0" fontId="48" fillId="0" borderId="14" xfId="0" applyFont="1" applyBorder="1" applyAlignment="1" applyProtection="1">
      <alignment horizontal="center" vertical="center" wrapText="1"/>
      <protection hidden="1"/>
    </xf>
    <xf numFmtId="0" fontId="48" fillId="0" borderId="11" xfId="0" applyFont="1" applyBorder="1" applyAlignment="1" applyProtection="1">
      <alignment horizontal="center" vertical="center" wrapText="1"/>
      <protection hidden="1"/>
    </xf>
    <xf numFmtId="0" fontId="48" fillId="0" borderId="17" xfId="0" applyFont="1" applyBorder="1" applyAlignment="1" applyProtection="1">
      <alignment horizontal="center" vertical="center" wrapText="1"/>
      <protection hidden="1"/>
    </xf>
    <xf numFmtId="0" fontId="48" fillId="0" borderId="18" xfId="0" applyFont="1" applyBorder="1" applyAlignment="1" applyProtection="1">
      <alignment horizontal="center" vertical="center" wrapText="1"/>
      <protection hidden="1"/>
    </xf>
    <xf numFmtId="0" fontId="48" fillId="0" borderId="19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0" fontId="3" fillId="0" borderId="36" xfId="0" applyFont="1" applyBorder="1" applyAlignment="1" applyProtection="1">
      <alignment horizontal="center" vertical="center" shrinkToFit="1"/>
      <protection hidden="1"/>
    </xf>
    <xf numFmtId="0" fontId="3" fillId="0" borderId="37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5" fillId="0" borderId="69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48" fillId="0" borderId="26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51" fillId="0" borderId="7" xfId="0" applyFont="1" applyBorder="1" applyAlignment="1" applyProtection="1">
      <alignment horizontal="center" vertical="center"/>
      <protection hidden="1"/>
    </xf>
    <xf numFmtId="0" fontId="51" fillId="0" borderId="8" xfId="0" applyFont="1" applyBorder="1" applyAlignment="1" applyProtection="1">
      <alignment horizontal="center" vertical="center"/>
      <protection hidden="1"/>
    </xf>
    <xf numFmtId="0" fontId="51" fillId="0" borderId="29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 shrinkToFit="1"/>
      <protection hidden="1"/>
    </xf>
    <xf numFmtId="0" fontId="3" fillId="0" borderId="71" xfId="0" applyFont="1" applyBorder="1" applyAlignment="1" applyProtection="1">
      <alignment horizontal="center" vertical="center" shrinkToFit="1"/>
      <protection hidden="1"/>
    </xf>
    <xf numFmtId="2" fontId="3" fillId="0" borderId="49" xfId="0" applyNumberFormat="1" applyFont="1" applyBorder="1" applyAlignment="1" applyProtection="1">
      <alignment horizontal="center" vertical="center"/>
      <protection hidden="1"/>
    </xf>
    <xf numFmtId="2" fontId="3" fillId="0" borderId="71" xfId="0" applyNumberFormat="1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1" fillId="0" borderId="64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7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14" fontId="35" fillId="0" borderId="0" xfId="0" applyNumberFormat="1" applyFont="1" applyBorder="1" applyAlignment="1" applyProtection="1">
      <alignment horizontal="center" vertical="center"/>
      <protection hidden="1"/>
    </xf>
    <xf numFmtId="0" fontId="1" fillId="0" borderId="51" xfId="0" applyFont="1" applyBorder="1" applyAlignment="1" applyProtection="1">
      <alignment horizontal="center" vertical="center"/>
      <protection hidden="1"/>
    </xf>
    <xf numFmtId="0" fontId="1" fillId="0" borderId="62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15" xfId="0" applyBorder="1" applyAlignment="1">
      <alignment horizontal="center"/>
    </xf>
    <xf numFmtId="0" fontId="1" fillId="0" borderId="11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60" fillId="0" borderId="30" xfId="0" applyFont="1" applyBorder="1" applyAlignment="1" applyProtection="1">
      <alignment horizontal="center" vertical="center"/>
      <protection hidden="1"/>
    </xf>
    <xf numFmtId="0" fontId="60" fillId="0" borderId="31" xfId="0" applyFont="1" applyBorder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0" fontId="57" fillId="0" borderId="115" xfId="0" applyFont="1" applyBorder="1" applyAlignment="1" applyProtection="1">
      <alignment horizontal="center" vertical="center"/>
      <protection hidden="1"/>
    </xf>
    <xf numFmtId="0" fontId="57" fillId="0" borderId="0" xfId="0" applyFont="1" applyBorder="1" applyAlignment="1" applyProtection="1">
      <alignment horizontal="center" vertical="center"/>
      <protection hidden="1"/>
    </xf>
    <xf numFmtId="0" fontId="57" fillId="0" borderId="116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116" xfId="0" applyFont="1" applyBorder="1" applyAlignment="1" applyProtection="1">
      <alignment horizontal="center"/>
      <protection hidden="1"/>
    </xf>
    <xf numFmtId="18" fontId="37" fillId="0" borderId="0" xfId="0" applyNumberFormat="1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hidden="1"/>
    </xf>
    <xf numFmtId="18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3" fillId="6" borderId="4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hidden="1"/>
    </xf>
    <xf numFmtId="0" fontId="45" fillId="8" borderId="1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8" fontId="35" fillId="0" borderId="0" xfId="0" applyNumberFormat="1" applyFont="1" applyFill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35" fillId="0" borderId="44" xfId="0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7" fillId="0" borderId="10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82" xfId="0" applyFont="1" applyBorder="1" applyAlignment="1" applyProtection="1">
      <alignment horizontal="center"/>
      <protection hidden="1"/>
    </xf>
    <xf numFmtId="0" fontId="1" fillId="0" borderId="84" xfId="0" applyFont="1" applyBorder="1" applyAlignment="1" applyProtection="1">
      <alignment horizontal="center"/>
      <protection hidden="1"/>
    </xf>
    <xf numFmtId="0" fontId="1" fillId="0" borderId="83" xfId="0" applyFont="1" applyBorder="1" applyAlignment="1" applyProtection="1">
      <alignment horizontal="center"/>
      <protection hidden="1"/>
    </xf>
    <xf numFmtId="14" fontId="7" fillId="0" borderId="82" xfId="0" applyNumberFormat="1" applyFont="1" applyBorder="1" applyAlignment="1" applyProtection="1">
      <alignment horizontal="center"/>
      <protection hidden="1"/>
    </xf>
    <xf numFmtId="14" fontId="7" fillId="0" borderId="84" xfId="0" applyNumberFormat="1" applyFont="1" applyBorder="1" applyAlignment="1" applyProtection="1">
      <alignment horizontal="center"/>
      <protection hidden="1"/>
    </xf>
    <xf numFmtId="14" fontId="7" fillId="0" borderId="83" xfId="0" applyNumberFormat="1" applyFont="1" applyBorder="1" applyAlignment="1" applyProtection="1">
      <alignment horizontal="center"/>
      <protection hidden="1"/>
    </xf>
    <xf numFmtId="0" fontId="10" fillId="0" borderId="106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7" fillId="0" borderId="85" xfId="0" applyFont="1" applyBorder="1" applyAlignment="1" applyProtection="1">
      <alignment horizontal="center" vertical="center" wrapText="1"/>
      <protection hidden="1"/>
    </xf>
    <xf numFmtId="0" fontId="7" fillId="0" borderId="87" xfId="0" applyFont="1" applyBorder="1" applyAlignment="1" applyProtection="1">
      <alignment horizontal="center" vertical="center" wrapText="1"/>
      <protection hidden="1"/>
    </xf>
    <xf numFmtId="0" fontId="7" fillId="0" borderId="82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hidden="1"/>
    </xf>
    <xf numFmtId="0" fontId="7" fillId="0" borderId="87" xfId="0" applyFont="1" applyBorder="1" applyAlignment="1" applyProtection="1">
      <alignment horizontal="center" vertical="center"/>
      <protection locked="0"/>
    </xf>
    <xf numFmtId="0" fontId="28" fillId="0" borderId="106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hidden="1"/>
    </xf>
    <xf numFmtId="0" fontId="7" fillId="0" borderId="10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 vertical="center" wrapText="1"/>
      <protection hidden="1"/>
    </xf>
    <xf numFmtId="0" fontId="0" fillId="0" borderId="87" xfId="0" applyBorder="1" applyProtection="1"/>
    <xf numFmtId="0" fontId="0" fillId="0" borderId="96" xfId="0" applyBorder="1" applyProtection="1"/>
    <xf numFmtId="0" fontId="0" fillId="0" borderId="108" xfId="0" applyBorder="1" applyProtection="1"/>
    <xf numFmtId="0" fontId="0" fillId="0" borderId="86" xfId="0" applyBorder="1" applyProtection="1"/>
    <xf numFmtId="0" fontId="0" fillId="0" borderId="109" xfId="0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center"/>
      <protection hidden="1"/>
    </xf>
    <xf numFmtId="0" fontId="0" fillId="0" borderId="87" xfId="0" applyBorder="1"/>
    <xf numFmtId="0" fontId="0" fillId="0" borderId="96" xfId="0" applyBorder="1"/>
    <xf numFmtId="0" fontId="0" fillId="0" borderId="108" xfId="0" applyBorder="1"/>
    <xf numFmtId="0" fontId="0" fillId="0" borderId="86" xfId="0" applyBorder="1"/>
    <xf numFmtId="0" fontId="0" fillId="0" borderId="109" xfId="0" applyBorder="1"/>
    <xf numFmtId="0" fontId="0" fillId="0" borderId="0" xfId="0" applyBorder="1" applyProtection="1">
      <protection locked="0"/>
    </xf>
    <xf numFmtId="0" fontId="31" fillId="8" borderId="0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41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/>
      </font>
    </dxf>
    <dxf>
      <font>
        <u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theme" Target="theme/theme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 /><Relationship Id="rId2" Type="http://schemas.openxmlformats.org/officeDocument/2006/relationships/hyperlink" Target="#HOME!A1" /><Relationship Id="rId1" Type="http://schemas.openxmlformats.org/officeDocument/2006/relationships/image" Target="../media/image1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HOME!A1" /><Relationship Id="rId1" Type="http://schemas.openxmlformats.org/officeDocument/2006/relationships/image" Target="../media/image1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57150</xdr:rowOff>
    </xdr:from>
    <xdr:to>
      <xdr:col>4</xdr:col>
      <xdr:colOff>66675</xdr:colOff>
      <xdr:row>1</xdr:row>
      <xdr:rowOff>9525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52900" y="57150"/>
          <a:ext cx="1257300" cy="2762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1</xdr:row>
      <xdr:rowOff>0</xdr:rowOff>
    </xdr:from>
    <xdr:to>
      <xdr:col>4</xdr:col>
      <xdr:colOff>104775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714500" y="30480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</xdr:row>
      <xdr:rowOff>285750</xdr:rowOff>
    </xdr:from>
    <xdr:to>
      <xdr:col>5</xdr:col>
      <xdr:colOff>38100</xdr:colOff>
      <xdr:row>2</xdr:row>
      <xdr:rowOff>485775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343150" y="657225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340179</xdr:colOff>
      <xdr:row>0</xdr:row>
      <xdr:rowOff>0</xdr:rowOff>
    </xdr:from>
    <xdr:to>
      <xdr:col>29</xdr:col>
      <xdr:colOff>68036</xdr:colOff>
      <xdr:row>1</xdr:row>
      <xdr:rowOff>421821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375072" y="0"/>
          <a:ext cx="2789464" cy="979714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gu-IN" sz="1400" b="1">
              <a:solidFill>
                <a:srgbClr val="FFFF00"/>
              </a:solidFill>
            </a:rPr>
            <a:t>અહિયાં રોલ નંબર બદલવો </a:t>
          </a:r>
          <a:endParaRPr lang="en-US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25</xdr:col>
      <xdr:colOff>449036</xdr:colOff>
      <xdr:row>1</xdr:row>
      <xdr:rowOff>367392</xdr:rowOff>
    </xdr:from>
    <xdr:to>
      <xdr:col>27</xdr:col>
      <xdr:colOff>476250</xdr:colOff>
      <xdr:row>4</xdr:row>
      <xdr:rowOff>0</xdr:rowOff>
    </xdr:to>
    <xdr:sp macro="" textlink="">
      <xdr:nvSpPr>
        <xdr:cNvPr id="13" name="Rounded Rectangl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096250" y="925285"/>
          <a:ext cx="1251857" cy="639536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  <xdr:twoCellAnchor>
    <xdr:from>
      <xdr:col>5</xdr:col>
      <xdr:colOff>81642</xdr:colOff>
      <xdr:row>1</xdr:row>
      <xdr:rowOff>81643</xdr:rowOff>
    </xdr:from>
    <xdr:to>
      <xdr:col>6</xdr:col>
      <xdr:colOff>122463</xdr:colOff>
      <xdr:row>1</xdr:row>
      <xdr:rowOff>367393</xdr:rowOff>
    </xdr:to>
    <xdr:sp macro="" textlink="">
      <xdr:nvSpPr>
        <xdr:cNvPr id="6" name="Su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1442356" y="639536"/>
          <a:ext cx="244928" cy="285750"/>
        </a:xfrm>
        <a:prstGeom prst="su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220435</xdr:colOff>
      <xdr:row>1</xdr:row>
      <xdr:rowOff>84365</xdr:rowOff>
    </xdr:from>
    <xdr:to>
      <xdr:col>14</xdr:col>
      <xdr:colOff>125184</xdr:colOff>
      <xdr:row>1</xdr:row>
      <xdr:rowOff>370115</xdr:rowOff>
    </xdr:to>
    <xdr:sp macro="" textlink="">
      <xdr:nvSpPr>
        <xdr:cNvPr id="7" name="Su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4125685" y="642258"/>
          <a:ext cx="244928" cy="285750"/>
        </a:xfrm>
        <a:prstGeom prst="su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84364</xdr:colOff>
      <xdr:row>18</xdr:row>
      <xdr:rowOff>70758</xdr:rowOff>
    </xdr:from>
    <xdr:to>
      <xdr:col>6</xdr:col>
      <xdr:colOff>125185</xdr:colOff>
      <xdr:row>18</xdr:row>
      <xdr:rowOff>356508</xdr:rowOff>
    </xdr:to>
    <xdr:sp macro="" textlink="">
      <xdr:nvSpPr>
        <xdr:cNvPr id="8" name="Sun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445078" y="6098722"/>
          <a:ext cx="244928" cy="285750"/>
        </a:xfrm>
        <a:prstGeom prst="su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223157</xdr:colOff>
      <xdr:row>18</xdr:row>
      <xdr:rowOff>73480</xdr:rowOff>
    </xdr:from>
    <xdr:to>
      <xdr:col>14</xdr:col>
      <xdr:colOff>127906</xdr:colOff>
      <xdr:row>18</xdr:row>
      <xdr:rowOff>359230</xdr:rowOff>
    </xdr:to>
    <xdr:sp macro="" textlink="">
      <xdr:nvSpPr>
        <xdr:cNvPr id="9" name="Sun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4128407" y="6101444"/>
          <a:ext cx="244928" cy="285750"/>
        </a:xfrm>
        <a:prstGeom prst="su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163285</xdr:colOff>
      <xdr:row>2</xdr:row>
      <xdr:rowOff>50347</xdr:rowOff>
    </xdr:from>
    <xdr:to>
      <xdr:col>12</xdr:col>
      <xdr:colOff>544285</xdr:colOff>
      <xdr:row>2</xdr:row>
      <xdr:rowOff>503464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1741714" y="866776"/>
          <a:ext cx="3456214" cy="453117"/>
          <a:chOff x="1782536" y="417739"/>
          <a:chExt cx="2843892" cy="371475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1973036" y="417739"/>
            <a:ext cx="2449285" cy="371475"/>
          </a:xfrm>
          <a:prstGeom prst="roundRect">
            <a:avLst/>
          </a:prstGeom>
          <a:solidFill>
            <a:schemeClr val="bg1">
              <a:lumMod val="8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ctr"/>
            <a:r>
              <a:rPr lang="gu-IN" sz="1600" b="1"/>
              <a:t>વાર્ષિક પરીક્ષા પરીણામ </a:t>
            </a:r>
            <a:endParaRPr lang="en-US" sz="1600" b="1"/>
          </a:p>
        </xdr:txBody>
      </xdr:sp>
      <xdr:sp macro="" textlink="">
        <xdr:nvSpPr>
          <xdr:cNvPr id="4" name="5-Point Star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1782536" y="517072"/>
            <a:ext cx="149678" cy="176892"/>
          </a:xfrm>
          <a:prstGeom prst="star5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5-Point Star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/>
        </xdr:nvSpPr>
        <xdr:spPr>
          <a:xfrm>
            <a:off x="4476750" y="517072"/>
            <a:ext cx="149678" cy="176892"/>
          </a:xfrm>
          <a:prstGeom prst="star5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17</xdr:col>
      <xdr:colOff>231322</xdr:colOff>
      <xdr:row>7</xdr:row>
      <xdr:rowOff>68036</xdr:rowOff>
    </xdr:from>
    <xdr:to>
      <xdr:col>25</xdr:col>
      <xdr:colOff>299358</xdr:colOff>
      <xdr:row>9</xdr:row>
      <xdr:rowOff>353786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6966858" y="3483429"/>
          <a:ext cx="2789464" cy="1156607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gu-IN" sz="1400" b="1">
              <a:solidFill>
                <a:srgbClr val="FFFF00"/>
              </a:solidFill>
            </a:rPr>
            <a:t>અહિયાં રોલ નંબર બદલવો </a:t>
          </a:r>
          <a:endParaRPr lang="en-US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20</xdr:col>
      <xdr:colOff>231321</xdr:colOff>
      <xdr:row>0</xdr:row>
      <xdr:rowOff>0</xdr:rowOff>
    </xdr:from>
    <xdr:to>
      <xdr:col>23</xdr:col>
      <xdr:colOff>576943</xdr:colOff>
      <xdr:row>0</xdr:row>
      <xdr:rowOff>504825</xdr:rowOff>
    </xdr:to>
    <xdr:sp macro="" textlink="">
      <xdr:nvSpPr>
        <xdr:cNvPr id="7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7551964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11</xdr:col>
      <xdr:colOff>190500</xdr:colOff>
      <xdr:row>3</xdr:row>
      <xdr:rowOff>76200</xdr:rowOff>
    </xdr:to>
    <xdr:sp macro="" textlink="">
      <xdr:nvSpPr>
        <xdr:cNvPr id="2" name="Down Ribbo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90625" y="657225"/>
          <a:ext cx="3257550" cy="419100"/>
        </a:xfrm>
        <a:prstGeom prst="ribbon">
          <a:avLst>
            <a:gd name="adj1" fmla="val 16667"/>
            <a:gd name="adj2" fmla="val 750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gu-IN" sz="1600" b="1"/>
            <a:t>વાર્ષિક પરીક્ષા પરીણામ</a:t>
          </a:r>
          <a:endParaRPr lang="en-US" sz="1600" b="1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38100</xdr:colOff>
      <xdr:row>1</xdr:row>
      <xdr:rowOff>142875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1987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33618</xdr:colOff>
      <xdr:row>0</xdr:row>
      <xdr:rowOff>11206</xdr:rowOff>
    </xdr:from>
    <xdr:to>
      <xdr:col>19</xdr:col>
      <xdr:colOff>80682</xdr:colOff>
      <xdr:row>1</xdr:row>
      <xdr:rowOff>213472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1647" y="11206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  <xdr:twoCellAnchor>
    <xdr:from>
      <xdr:col>1</xdr:col>
      <xdr:colOff>112059</xdr:colOff>
      <xdr:row>0</xdr:row>
      <xdr:rowOff>123265</xdr:rowOff>
    </xdr:from>
    <xdr:to>
      <xdr:col>10</xdr:col>
      <xdr:colOff>168088</xdr:colOff>
      <xdr:row>0</xdr:row>
      <xdr:rowOff>638735</xdr:rowOff>
    </xdr:to>
    <xdr:sp macro="" textlink="">
      <xdr:nvSpPr>
        <xdr:cNvPr id="3" name="Bevel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9941" y="123265"/>
          <a:ext cx="5065059" cy="515470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gu-IN" sz="1800" b="1"/>
            <a:t>વાર્ષિક પરીક્ષા પરિણામ તારીજ </a:t>
          </a:r>
          <a:endParaRPr lang="en-US" sz="18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321468</xdr:colOff>
      <xdr:row>1</xdr:row>
      <xdr:rowOff>95250</xdr:rowOff>
    </xdr:from>
    <xdr:to>
      <xdr:col>13</xdr:col>
      <xdr:colOff>78581</xdr:colOff>
      <xdr:row>2</xdr:row>
      <xdr:rowOff>302419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214937" y="9525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23</xdr:col>
      <xdr:colOff>114300</xdr:colOff>
      <xdr:row>1</xdr:row>
      <xdr:rowOff>90207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096000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  <xdr:twoCellAnchor>
    <xdr:from>
      <xdr:col>0</xdr:col>
      <xdr:colOff>123265</xdr:colOff>
      <xdr:row>0</xdr:row>
      <xdr:rowOff>56030</xdr:rowOff>
    </xdr:from>
    <xdr:to>
      <xdr:col>8</xdr:col>
      <xdr:colOff>649941</xdr:colOff>
      <xdr:row>0</xdr:row>
      <xdr:rowOff>627530</xdr:rowOff>
    </xdr:to>
    <xdr:sp macro="" textlink="">
      <xdr:nvSpPr>
        <xdr:cNvPr id="3" name="Fram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3265" y="56030"/>
          <a:ext cx="5490882" cy="571500"/>
        </a:xfrm>
        <a:prstGeom prst="fram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gu-IN" sz="1800">
              <a:solidFill>
                <a:schemeClr val="tx1"/>
              </a:solidFill>
            </a:rPr>
            <a:t>શાળા સિદ્ધિ માટેનું પત્રક 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447675</xdr:colOff>
      <xdr:row>0</xdr:row>
      <xdr:rowOff>0</xdr:rowOff>
    </xdr:from>
    <xdr:to>
      <xdr:col>20</xdr:col>
      <xdr:colOff>485775</xdr:colOff>
      <xdr:row>1</xdr:row>
      <xdr:rowOff>190500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419850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0</xdr:row>
      <xdr:rowOff>0</xdr:rowOff>
    </xdr:from>
    <xdr:to>
      <xdr:col>13</xdr:col>
      <xdr:colOff>1219200</xdr:colOff>
      <xdr:row>1</xdr:row>
      <xdr:rowOff>200025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2462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285750</xdr:rowOff>
    </xdr:from>
    <xdr:to>
      <xdr:col>18</xdr:col>
      <xdr:colOff>127907</xdr:colOff>
      <xdr:row>0</xdr:row>
      <xdr:rowOff>762000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54893" y="285750"/>
          <a:ext cx="1257300" cy="47625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HOME</a:t>
          </a:r>
        </a:p>
      </xdr:txBody>
    </xdr:sp>
    <xdr:clientData/>
  </xdr:twoCellAnchor>
  <xdr:twoCellAnchor>
    <xdr:from>
      <xdr:col>15</xdr:col>
      <xdr:colOff>1265465</xdr:colOff>
      <xdr:row>8</xdr:row>
      <xdr:rowOff>136071</xdr:rowOff>
    </xdr:from>
    <xdr:to>
      <xdr:col>18</xdr:col>
      <xdr:colOff>408215</xdr:colOff>
      <xdr:row>27</xdr:row>
      <xdr:rowOff>27214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546286" y="2585357"/>
          <a:ext cx="2068286" cy="428625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gu-IN" sz="1400" b="1">
              <a:solidFill>
                <a:srgbClr val="FF0000"/>
              </a:solidFill>
            </a:rPr>
            <a:t>જો</a:t>
          </a:r>
          <a:r>
            <a:rPr lang="gu-IN" sz="1400" b="1" baseline="0">
              <a:solidFill>
                <a:srgbClr val="FF0000"/>
              </a:solidFill>
            </a:rPr>
            <a:t> અન્ય કોઈ વિષય હોય તો ઉપરના વિષયોની જગ્યા એ લખી નાખો સામે ઓપ્શન માં આવી જશે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0</xdr:rowOff>
    </xdr:from>
    <xdr:to>
      <xdr:col>13</xdr:col>
      <xdr:colOff>47625</xdr:colOff>
      <xdr:row>1</xdr:row>
      <xdr:rowOff>219075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71512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0</xdr:row>
      <xdr:rowOff>19050</xdr:rowOff>
    </xdr:from>
    <xdr:to>
      <xdr:col>22</xdr:col>
      <xdr:colOff>152400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9201150" y="1905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0</xdr:rowOff>
    </xdr:from>
    <xdr:to>
      <xdr:col>20</xdr:col>
      <xdr:colOff>57150</xdr:colOff>
      <xdr:row>1</xdr:row>
      <xdr:rowOff>200025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8177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2</xdr:row>
      <xdr:rowOff>180975</xdr:rowOff>
    </xdr:from>
    <xdr:to>
      <xdr:col>23</xdr:col>
      <xdr:colOff>447675</xdr:colOff>
      <xdr:row>11</xdr:row>
      <xdr:rowOff>28575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96525" y="838200"/>
          <a:ext cx="2200275" cy="21240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gu-IN" sz="1400" b="1">
              <a:solidFill>
                <a:srgbClr val="FFFF00"/>
              </a:solidFill>
            </a:rPr>
            <a:t>જો ગેરહાજર હોય તો - </a:t>
          </a:r>
          <a:r>
            <a:rPr lang="gu-IN" sz="1600" b="1" u="sng">
              <a:solidFill>
                <a:srgbClr val="FF0000"/>
              </a:solidFill>
            </a:rPr>
            <a:t>AB </a:t>
          </a:r>
          <a:r>
            <a:rPr lang="gu-IN" sz="1400" b="1">
              <a:solidFill>
                <a:srgbClr val="FFFF00"/>
              </a:solidFill>
            </a:rPr>
            <a:t> લખવું </a:t>
          </a:r>
        </a:p>
        <a:p>
          <a:pPr algn="ctr"/>
          <a:r>
            <a:rPr lang="gu-IN" sz="1400" b="1">
              <a:solidFill>
                <a:srgbClr val="FFFF00"/>
              </a:solidFill>
            </a:rPr>
            <a:t>જો શાળા છોડી ગયેલ હોય તો - </a:t>
          </a:r>
          <a:r>
            <a:rPr lang="gu-IN" sz="1600" b="1" u="sng">
              <a:solidFill>
                <a:srgbClr val="FF0000"/>
              </a:solidFill>
            </a:rPr>
            <a:t>LEFT </a:t>
          </a:r>
          <a:r>
            <a:rPr lang="gu-IN" sz="1400" b="1">
              <a:solidFill>
                <a:srgbClr val="FFFF00"/>
              </a:solidFill>
            </a:rPr>
            <a:t> લખવું </a:t>
          </a:r>
          <a:endParaRPr lang="en-US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22</xdr:col>
      <xdr:colOff>38100</xdr:colOff>
      <xdr:row>1</xdr:row>
      <xdr:rowOff>200025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22032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1</xdr:row>
      <xdr:rowOff>133350</xdr:rowOff>
    </xdr:from>
    <xdr:to>
      <xdr:col>37</xdr:col>
      <xdr:colOff>304799</xdr:colOff>
      <xdr:row>2</xdr:row>
      <xdr:rowOff>561975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77175" y="371475"/>
          <a:ext cx="3524249" cy="8286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gu-IN" sz="1400" b="1">
              <a:solidFill>
                <a:srgbClr val="FFFF00"/>
              </a:solidFill>
            </a:rPr>
            <a:t>જો ગેરહાજર હોય તો - </a:t>
          </a:r>
          <a:r>
            <a:rPr lang="gu-IN" sz="1600" b="1" u="sng">
              <a:solidFill>
                <a:srgbClr val="FF0000"/>
              </a:solidFill>
            </a:rPr>
            <a:t>AB </a:t>
          </a:r>
          <a:r>
            <a:rPr lang="gu-IN" sz="1400" b="1">
              <a:solidFill>
                <a:srgbClr val="FFFF00"/>
              </a:solidFill>
            </a:rPr>
            <a:t> લખવું </a:t>
          </a:r>
        </a:p>
        <a:p>
          <a:pPr algn="ctr"/>
          <a:r>
            <a:rPr lang="gu-IN" sz="1400" b="1">
              <a:solidFill>
                <a:srgbClr val="FFFF00"/>
              </a:solidFill>
            </a:rPr>
            <a:t>જો શાળા છોડી ગયેલ હોય તો - </a:t>
          </a:r>
          <a:r>
            <a:rPr lang="gu-IN" sz="1600" b="1" u="sng">
              <a:solidFill>
                <a:srgbClr val="FF0000"/>
              </a:solidFill>
            </a:rPr>
            <a:t>LEFT </a:t>
          </a:r>
          <a:r>
            <a:rPr lang="gu-IN" sz="1400" b="1">
              <a:solidFill>
                <a:srgbClr val="FFFF00"/>
              </a:solidFill>
            </a:rPr>
            <a:t> લખવું </a:t>
          </a:r>
          <a:endParaRPr lang="en-US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20</xdr:col>
      <xdr:colOff>85725</xdr:colOff>
      <xdr:row>1</xdr:row>
      <xdr:rowOff>266700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20077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3</xdr:col>
      <xdr:colOff>266700</xdr:colOff>
      <xdr:row>3</xdr:row>
      <xdr:rowOff>266700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150" y="95250"/>
          <a:ext cx="1066800" cy="1171575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18</xdr:row>
      <xdr:rowOff>95250</xdr:rowOff>
    </xdr:from>
    <xdr:to>
      <xdr:col>3</xdr:col>
      <xdr:colOff>257175</xdr:colOff>
      <xdr:row>21</xdr:row>
      <xdr:rowOff>266700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7625" y="5191125"/>
          <a:ext cx="1066800" cy="1171575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0</xdr:colOff>
      <xdr:row>0</xdr:row>
      <xdr:rowOff>19050</xdr:rowOff>
    </xdr:from>
    <xdr:to>
      <xdr:col>24</xdr:col>
      <xdr:colOff>38100</xdr:colOff>
      <xdr:row>1</xdr:row>
      <xdr:rowOff>123825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96125" y="1905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  <xdr:twoCellAnchor editAs="oneCell">
    <xdr:from>
      <xdr:col>20</xdr:col>
      <xdr:colOff>317889</xdr:colOff>
      <xdr:row>2</xdr:row>
      <xdr:rowOff>110115</xdr:rowOff>
    </xdr:from>
    <xdr:to>
      <xdr:col>25</xdr:col>
      <xdr:colOff>92582</xdr:colOff>
      <xdr:row>4</xdr:row>
      <xdr:rowOff>283238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679368">
          <a:off x="6194814" y="767340"/>
          <a:ext cx="2822693" cy="8303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438150</xdr:colOff>
      <xdr:row>0</xdr:row>
      <xdr:rowOff>9525</xdr:rowOff>
    </xdr:from>
    <xdr:to>
      <xdr:col>22</xdr:col>
      <xdr:colOff>28575</xdr:colOff>
      <xdr:row>1</xdr:row>
      <xdr:rowOff>209550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210800" y="9525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0</xdr:row>
      <xdr:rowOff>19050</xdr:rowOff>
    </xdr:from>
    <xdr:to>
      <xdr:col>20</xdr:col>
      <xdr:colOff>76200</xdr:colOff>
      <xdr:row>1</xdr:row>
      <xdr:rowOff>285750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648450" y="1905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3</xdr:col>
      <xdr:colOff>266700</xdr:colOff>
      <xdr:row>3</xdr:row>
      <xdr:rowOff>266700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7150" y="95250"/>
          <a:ext cx="1066800" cy="1171575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18</xdr:row>
      <xdr:rowOff>95250</xdr:rowOff>
    </xdr:from>
    <xdr:to>
      <xdr:col>3</xdr:col>
      <xdr:colOff>257175</xdr:colOff>
      <xdr:row>21</xdr:row>
      <xdr:rowOff>266700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625" y="5191125"/>
          <a:ext cx="1066800" cy="1171575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590550</xdr:colOff>
      <xdr:row>0</xdr:row>
      <xdr:rowOff>0</xdr:rowOff>
    </xdr:from>
    <xdr:to>
      <xdr:col>24</xdr:col>
      <xdr:colOff>19050</xdr:colOff>
      <xdr:row>1</xdr:row>
      <xdr:rowOff>104775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77075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3</xdr:row>
      <xdr:rowOff>219075</xdr:rowOff>
    </xdr:from>
    <xdr:to>
      <xdr:col>22</xdr:col>
      <xdr:colOff>590549</xdr:colOff>
      <xdr:row>5</xdr:row>
      <xdr:rowOff>85725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505825" y="1266825"/>
          <a:ext cx="3524249" cy="8286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gu-IN" sz="1400" b="1">
              <a:solidFill>
                <a:srgbClr val="FFFF00"/>
              </a:solidFill>
            </a:rPr>
            <a:t>જો ગેરહાજર હોય તો - </a:t>
          </a:r>
          <a:r>
            <a:rPr lang="gu-IN" sz="1600" b="1" u="sng">
              <a:solidFill>
                <a:srgbClr val="FF0000"/>
              </a:solidFill>
            </a:rPr>
            <a:t>AB </a:t>
          </a:r>
          <a:r>
            <a:rPr lang="gu-IN" sz="1400" b="1">
              <a:solidFill>
                <a:srgbClr val="FFFF00"/>
              </a:solidFill>
            </a:rPr>
            <a:t> લખવું </a:t>
          </a:r>
        </a:p>
        <a:p>
          <a:pPr algn="ctr"/>
          <a:r>
            <a:rPr lang="gu-IN" sz="1400" b="1">
              <a:solidFill>
                <a:srgbClr val="FFFF00"/>
              </a:solidFill>
            </a:rPr>
            <a:t>જો શાળા છોડી ગયેલ હોય તો - </a:t>
          </a:r>
          <a:r>
            <a:rPr lang="gu-IN" sz="1600" b="1" u="sng">
              <a:solidFill>
                <a:srgbClr val="FF0000"/>
              </a:solidFill>
            </a:rPr>
            <a:t>LEFT </a:t>
          </a:r>
          <a:r>
            <a:rPr lang="gu-IN" sz="1400" b="1">
              <a:solidFill>
                <a:srgbClr val="FFFF00"/>
              </a:solidFill>
            </a:rPr>
            <a:t> લખવું </a:t>
          </a:r>
          <a:endParaRPr lang="en-US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17</xdr:col>
      <xdr:colOff>28575</xdr:colOff>
      <xdr:row>0</xdr:row>
      <xdr:rowOff>0</xdr:rowOff>
    </xdr:from>
    <xdr:to>
      <xdr:col>19</xdr:col>
      <xdr:colOff>66675</xdr:colOff>
      <xdr:row>1</xdr:row>
      <xdr:rowOff>285750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8420100" y="0"/>
          <a:ext cx="1257300" cy="504825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 /><Relationship Id="rId1" Type="http://schemas.openxmlformats.org/officeDocument/2006/relationships/printerSettings" Target="../printerSettings/printerSettings13.bin" 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 /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 /><Relationship Id="rId1" Type="http://schemas.openxmlformats.org/officeDocument/2006/relationships/printerSettings" Target="../printerSettings/printerSettings16.bin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 /><Relationship Id="rId1" Type="http://schemas.openxmlformats.org/officeDocument/2006/relationships/printerSettings" Target="../printerSettings/printerSettings17.bin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Relationship Id="rId1" Type="http://schemas.openxmlformats.org/officeDocument/2006/relationships/printerSettings" Target="../printerSettings/printerSettings18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 /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 /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 /><Relationship Id="rId1" Type="http://schemas.openxmlformats.org/officeDocument/2006/relationships/printerSettings" Target="../printerSettings/printerSettings21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B5" sqref="B5"/>
    </sheetView>
  </sheetViews>
  <sheetFormatPr defaultRowHeight="15" x14ac:dyDescent="0.2"/>
  <cols>
    <col min="1" max="1" width="7.26171875" customWidth="1"/>
    <col min="2" max="2" width="30.8046875" customWidth="1"/>
    <col min="3" max="3" width="48.83203125" customWidth="1"/>
  </cols>
  <sheetData>
    <row r="1" spans="1:6" ht="23.25" customHeight="1" x14ac:dyDescent="0.2">
      <c r="A1" s="418" t="s">
        <v>278</v>
      </c>
      <c r="B1" s="418"/>
      <c r="C1" s="418"/>
    </row>
    <row r="3" spans="1:6" x14ac:dyDescent="0.2">
      <c r="A3" s="10" t="s">
        <v>20</v>
      </c>
      <c r="B3" s="10" t="s">
        <v>235</v>
      </c>
      <c r="C3" s="10" t="s">
        <v>236</v>
      </c>
    </row>
    <row r="4" spans="1:6" ht="21" customHeight="1" x14ac:dyDescent="0.3">
      <c r="A4" s="21">
        <v>1</v>
      </c>
      <c r="B4" s="395" t="s">
        <v>237</v>
      </c>
      <c r="C4" s="10" t="s">
        <v>257</v>
      </c>
    </row>
    <row r="5" spans="1:6" ht="21" customHeight="1" x14ac:dyDescent="0.3">
      <c r="A5" s="21">
        <v>2</v>
      </c>
      <c r="B5" s="394" t="s">
        <v>238</v>
      </c>
      <c r="C5" s="10" t="s">
        <v>258</v>
      </c>
      <c r="D5" s="416" t="s">
        <v>277</v>
      </c>
      <c r="E5" s="417"/>
      <c r="F5" s="417"/>
    </row>
    <row r="6" spans="1:6" ht="21" customHeight="1" x14ac:dyDescent="0.3">
      <c r="A6" s="21">
        <v>3</v>
      </c>
      <c r="B6" s="394" t="s">
        <v>240</v>
      </c>
      <c r="C6" s="10" t="s">
        <v>259</v>
      </c>
      <c r="D6" s="416"/>
      <c r="E6" s="417"/>
      <c r="F6" s="417"/>
    </row>
    <row r="7" spans="1:6" ht="21" customHeight="1" x14ac:dyDescent="0.3">
      <c r="A7" s="21">
        <v>4</v>
      </c>
      <c r="B7" s="394" t="s">
        <v>243</v>
      </c>
      <c r="C7" s="10" t="s">
        <v>260</v>
      </c>
      <c r="D7" s="416"/>
      <c r="E7" s="417"/>
      <c r="F7" s="417"/>
    </row>
    <row r="8" spans="1:6" ht="21" customHeight="1" x14ac:dyDescent="0.3">
      <c r="A8" s="21">
        <v>5</v>
      </c>
      <c r="B8" s="394" t="s">
        <v>245</v>
      </c>
      <c r="C8" s="10" t="s">
        <v>261</v>
      </c>
      <c r="D8" s="416"/>
      <c r="E8" s="417"/>
      <c r="F8" s="417"/>
    </row>
    <row r="9" spans="1:6" ht="21" customHeight="1" x14ac:dyDescent="0.3">
      <c r="A9" s="21">
        <v>6</v>
      </c>
      <c r="B9" s="394" t="s">
        <v>241</v>
      </c>
      <c r="C9" s="10" t="s">
        <v>262</v>
      </c>
      <c r="D9" s="416"/>
      <c r="E9" s="417"/>
      <c r="F9" s="417"/>
    </row>
    <row r="10" spans="1:6" ht="21" customHeight="1" x14ac:dyDescent="0.3">
      <c r="A10" s="21">
        <v>7</v>
      </c>
      <c r="B10" s="394" t="s">
        <v>244</v>
      </c>
      <c r="C10" s="10" t="s">
        <v>263</v>
      </c>
    </row>
    <row r="11" spans="1:6" ht="21" customHeight="1" x14ac:dyDescent="0.3">
      <c r="A11" s="21">
        <v>8</v>
      </c>
      <c r="B11" s="394" t="s">
        <v>247</v>
      </c>
      <c r="C11" s="10" t="s">
        <v>265</v>
      </c>
    </row>
    <row r="12" spans="1:6" ht="21" customHeight="1" x14ac:dyDescent="0.3">
      <c r="A12" s="21">
        <v>9</v>
      </c>
      <c r="B12" s="394" t="s">
        <v>248</v>
      </c>
      <c r="C12" s="10" t="s">
        <v>264</v>
      </c>
    </row>
    <row r="13" spans="1:6" ht="21" customHeight="1" x14ac:dyDescent="0.3">
      <c r="A13" s="21">
        <v>10</v>
      </c>
      <c r="B13" s="394" t="s">
        <v>239</v>
      </c>
      <c r="C13" s="10" t="s">
        <v>266</v>
      </c>
    </row>
    <row r="14" spans="1:6" ht="21" customHeight="1" x14ac:dyDescent="0.3">
      <c r="A14" s="21">
        <v>11</v>
      </c>
      <c r="B14" s="394" t="s">
        <v>242</v>
      </c>
      <c r="C14" s="10" t="s">
        <v>267</v>
      </c>
    </row>
    <row r="15" spans="1:6" ht="21" customHeight="1" x14ac:dyDescent="0.3">
      <c r="A15" s="21">
        <v>12</v>
      </c>
      <c r="B15" s="394" t="s">
        <v>48</v>
      </c>
      <c r="C15" s="10" t="s">
        <v>268</v>
      </c>
    </row>
    <row r="16" spans="1:6" ht="21" customHeight="1" x14ac:dyDescent="0.3">
      <c r="A16" s="21">
        <v>13</v>
      </c>
      <c r="B16" s="394" t="s">
        <v>246</v>
      </c>
      <c r="C16" s="10" t="s">
        <v>269</v>
      </c>
    </row>
    <row r="17" spans="1:3" ht="21" customHeight="1" x14ac:dyDescent="0.3">
      <c r="A17" s="21">
        <v>14</v>
      </c>
      <c r="B17" s="394" t="s">
        <v>249</v>
      </c>
      <c r="C17" s="10" t="s">
        <v>270</v>
      </c>
    </row>
    <row r="18" spans="1:3" ht="21" customHeight="1" x14ac:dyDescent="0.3">
      <c r="A18" s="21">
        <v>15</v>
      </c>
      <c r="B18" s="394" t="s">
        <v>250</v>
      </c>
      <c r="C18" s="10" t="s">
        <v>271</v>
      </c>
    </row>
    <row r="19" spans="1:3" ht="21" customHeight="1" x14ac:dyDescent="0.25">
      <c r="A19" s="21">
        <v>16</v>
      </c>
      <c r="B19" s="393" t="s">
        <v>252</v>
      </c>
      <c r="C19" s="10" t="s">
        <v>272</v>
      </c>
    </row>
    <row r="20" spans="1:3" ht="21" customHeight="1" x14ac:dyDescent="0.3">
      <c r="A20" s="21">
        <v>17</v>
      </c>
      <c r="B20" s="394" t="s">
        <v>251</v>
      </c>
      <c r="C20" s="10" t="s">
        <v>273</v>
      </c>
    </row>
    <row r="21" spans="1:3" ht="21" customHeight="1" x14ac:dyDescent="0.3">
      <c r="A21" s="21">
        <v>18</v>
      </c>
      <c r="B21" s="394" t="s">
        <v>253</v>
      </c>
      <c r="C21" s="10" t="s">
        <v>274</v>
      </c>
    </row>
    <row r="22" spans="1:3" ht="21" customHeight="1" x14ac:dyDescent="0.3">
      <c r="A22" s="21">
        <v>19</v>
      </c>
      <c r="B22" s="394" t="s">
        <v>254</v>
      </c>
      <c r="C22" s="10" t="s">
        <v>254</v>
      </c>
    </row>
    <row r="23" spans="1:3" ht="21" customHeight="1" x14ac:dyDescent="0.3">
      <c r="A23" s="21">
        <v>20</v>
      </c>
      <c r="B23" s="394" t="s">
        <v>255</v>
      </c>
      <c r="C23" s="10" t="s">
        <v>275</v>
      </c>
    </row>
    <row r="24" spans="1:3" ht="21" customHeight="1" x14ac:dyDescent="0.3">
      <c r="A24" s="21">
        <v>21</v>
      </c>
      <c r="B24" s="394" t="s">
        <v>256</v>
      </c>
      <c r="C24" s="10" t="s">
        <v>276</v>
      </c>
    </row>
  </sheetData>
  <mergeCells count="2">
    <mergeCell ref="D5:F9"/>
    <mergeCell ref="A1:C1"/>
  </mergeCells>
  <hyperlinks>
    <hyperlink ref="B4" location="શાળા!A1" display="શાળા " xr:uid="{00000000-0004-0000-0000-000000000000}"/>
    <hyperlink ref="B5" location="'વિદ્યાર્થી માહિતી'!A1" display="વિદ્યાર્થી માહિતી " xr:uid="{00000000-0004-0000-0000-000001000000}"/>
    <hyperlink ref="B6" location="'T-1'!A1" display="T-1" xr:uid="{00000000-0004-0000-0000-000002000000}"/>
    <hyperlink ref="B7" location="'T-2'!A1" display="T-2" xr:uid="{00000000-0004-0000-0000-000003000000}"/>
    <hyperlink ref="B8" location="'T-3'!A1" display="T-3" xr:uid="{00000000-0004-0000-0000-000004000000}"/>
    <hyperlink ref="B9" location="'T1 Result'!A1" display="T-1 RESULT" xr:uid="{00000000-0004-0000-0000-000005000000}"/>
    <hyperlink ref="B10" location="'T2 Result'!A1" display="T-2 RESULT" xr:uid="{00000000-0004-0000-0000-000006000000}"/>
    <hyperlink ref="B11" location="'T-3 Result'!A1" display="T-3 RESULT" xr:uid="{00000000-0004-0000-0000-000007000000}"/>
    <hyperlink ref="B12" location="'T-3 A4'!A1" display="T-3 A4" xr:uid="{00000000-0004-0000-0000-000008000000}"/>
    <hyperlink ref="B13" location="'સામયિક કસોટી-1'!A1" display="સામાયિક કસોટી ૧ " xr:uid="{00000000-0004-0000-0000-000009000000}"/>
    <hyperlink ref="B14" location="'સામયિક કસોટી-2'!A1" display="સામાયિક કસોટી ૨  " xr:uid="{00000000-0004-0000-0000-00000A000000}"/>
    <hyperlink ref="B15" location="આંતરિક!A1" display="આંતરિક " xr:uid="{00000000-0004-0000-0000-00000B000000}"/>
    <hyperlink ref="B16" location="'સિદ્ધિ+કૃપા'!A1" display="સિદ્ધિ કૃપા " xr:uid="{00000000-0004-0000-0000-00000C000000}"/>
    <hyperlink ref="B17" location="'સમગ્ર પરિણામ '!A1" display="સમગ્ર પરિણામ " xr:uid="{00000000-0004-0000-0000-00000D000000}"/>
    <hyperlink ref="B18" location="'શાળા સિદ્ધિ'!A1" display="શાળા સિદ્ધિ " xr:uid="{00000000-0004-0000-0000-00000E000000}"/>
    <hyperlink ref="B20" location="તારીજ!A1" display="તારીજ " xr:uid="{00000000-0004-0000-0000-00000F000000}"/>
    <hyperlink ref="B21" location="'શાળા સંગૃહિત'!A1" display="શાળા સંગૃહિત " xr:uid="{00000000-0004-0000-0000-000010000000}"/>
    <hyperlink ref="B22" location="'કુલ વાર્ષિક'!A1" display="કુલ વાર્ષિક " xr:uid="{00000000-0004-0000-0000-000011000000}"/>
    <hyperlink ref="B23" location="'TOP-10'!A1" display="TOP-10" xr:uid="{00000000-0004-0000-0000-000012000000}"/>
    <hyperlink ref="B24" location="'વાર્ષિક જનરલ'!A1" display="વાર્ષિક જનરલ " xr:uid="{00000000-0004-0000-0000-000013000000}"/>
    <hyperlink ref="B19" location="'પ્રથમ પેજ'!A1" display="પ્રથમ પેજ " xr:uid="{00000000-0004-0000-0000-00001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X104"/>
  <sheetViews>
    <sheetView topLeftCell="C1" workbookViewId="0">
      <pane ySplit="4" topLeftCell="C5" activePane="bottomLeft" state="frozen"/>
      <selection activeCell="C1" sqref="C1"/>
      <selection pane="bottomLeft" activeCell="U14" sqref="U14"/>
    </sheetView>
  </sheetViews>
  <sheetFormatPr defaultColWidth="9.14453125" defaultRowHeight="15" x14ac:dyDescent="0.2"/>
  <cols>
    <col min="1" max="1" width="5.109375" style="25" customWidth="1"/>
    <col min="2" max="2" width="6.58984375" style="25" customWidth="1"/>
    <col min="3" max="3" width="23.67578125" style="25" customWidth="1"/>
    <col min="4" max="4" width="7.12890625" style="25" customWidth="1"/>
    <col min="5" max="10" width="6.1875" style="25" customWidth="1"/>
    <col min="11" max="13" width="6.72265625" style="25" customWidth="1"/>
    <col min="14" max="14" width="10.89453125" style="25" customWidth="1"/>
    <col min="15" max="15" width="6.58984375" style="25" customWidth="1"/>
    <col min="16" max="16" width="12.5078125" style="25" customWidth="1"/>
    <col min="17" max="17" width="6.58984375" style="25" customWidth="1"/>
    <col min="18" max="23" width="9.14453125" style="25"/>
    <col min="24" max="24" width="9.14453125" style="25" hidden="1" customWidth="1"/>
    <col min="25" max="16384" width="9.14453125" style="25"/>
  </cols>
  <sheetData>
    <row r="1" spans="1:24" ht="17.25" customHeight="1" x14ac:dyDescent="0.2">
      <c r="A1" s="433" t="s">
        <v>0</v>
      </c>
      <c r="B1" s="433"/>
      <c r="C1" s="434" t="str">
        <f>શાળા!B1</f>
        <v xml:space="preserve">શ્રી જનકપુરી વિદ્યાલય 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24" ht="24" customHeight="1" x14ac:dyDescent="0.3">
      <c r="A2" s="26"/>
      <c r="B2" s="27"/>
      <c r="C2" s="539" t="s">
        <v>37</v>
      </c>
      <c r="D2" s="539"/>
      <c r="E2" s="539"/>
      <c r="F2" s="539"/>
      <c r="G2" s="539"/>
      <c r="H2" s="27"/>
      <c r="I2" s="27" t="s">
        <v>30</v>
      </c>
      <c r="J2" s="537" t="str">
        <f>શાળા!B6</f>
        <v>2023-24</v>
      </c>
      <c r="K2" s="538"/>
      <c r="L2" s="27"/>
      <c r="M2" s="396" t="s">
        <v>4</v>
      </c>
      <c r="N2" s="69" t="str">
        <f>શાળા!B4</f>
        <v>9-A</v>
      </c>
    </row>
    <row r="3" spans="1:24" ht="41.25" customHeight="1" x14ac:dyDescent="0.2">
      <c r="A3" s="540" t="s">
        <v>27</v>
      </c>
      <c r="B3" s="540"/>
      <c r="C3" s="540"/>
      <c r="D3" s="285"/>
      <c r="E3" s="131" t="str">
        <f>શાળા!A9</f>
        <v xml:space="preserve">ગુજરાતી </v>
      </c>
      <c r="F3" s="132" t="str">
        <f>શાળા!A10</f>
        <v xml:space="preserve">અંગ્રેજી </v>
      </c>
      <c r="G3" s="133" t="str">
        <f>શાળા!A11</f>
        <v xml:space="preserve">હિન્દી </v>
      </c>
      <c r="H3" s="134" t="str">
        <f>શાળા!A12</f>
        <v>સંસ્કૃત</v>
      </c>
      <c r="I3" s="135" t="str">
        <f>શાળા!A13</f>
        <v>ગણીત</v>
      </c>
      <c r="J3" s="136" t="str">
        <f>શાળા!A14</f>
        <v xml:space="preserve">વિજ્ઞાન </v>
      </c>
      <c r="K3" s="137" t="str">
        <f>શાળા!A15</f>
        <v xml:space="preserve">સામાજિક વિજ્ઞાન </v>
      </c>
      <c r="L3" s="541" t="str">
        <f>'વિદ્યાર્થી માહિતી'!M1</f>
        <v>ઓપ્શન વિષય-૧</v>
      </c>
      <c r="M3" s="542"/>
      <c r="N3" s="533" t="str">
        <f>'વિદ્યાર્થી માહિતી'!N1</f>
        <v>ઓપ્શન વિષય-૨</v>
      </c>
      <c r="O3" s="534"/>
      <c r="P3" s="535" t="str">
        <f>'વિદ્યાર્થી માહિતી'!O1</f>
        <v>ઓપ્શન વિષય-૩</v>
      </c>
      <c r="Q3" s="536"/>
    </row>
    <row r="4" spans="1:24" ht="52.5" customHeight="1" x14ac:dyDescent="0.2">
      <c r="A4" s="31" t="s">
        <v>20</v>
      </c>
      <c r="B4" s="31" t="s">
        <v>28</v>
      </c>
      <c r="C4" s="31" t="s">
        <v>22</v>
      </c>
      <c r="D4" s="31"/>
      <c r="E4" s="397" t="s">
        <v>36</v>
      </c>
      <c r="F4" s="397" t="s">
        <v>36</v>
      </c>
      <c r="G4" s="397" t="s">
        <v>36</v>
      </c>
      <c r="H4" s="397" t="s">
        <v>36</v>
      </c>
      <c r="I4" s="397" t="s">
        <v>36</v>
      </c>
      <c r="J4" s="397" t="s">
        <v>36</v>
      </c>
      <c r="K4" s="397" t="s">
        <v>36</v>
      </c>
      <c r="L4" s="414" t="s">
        <v>299</v>
      </c>
      <c r="M4" s="397" t="s">
        <v>297</v>
      </c>
      <c r="N4" s="415" t="s">
        <v>299</v>
      </c>
      <c r="O4" s="397" t="s">
        <v>297</v>
      </c>
      <c r="P4" s="415" t="s">
        <v>299</v>
      </c>
      <c r="Q4" s="397" t="s">
        <v>297</v>
      </c>
      <c r="X4" s="25" t="s">
        <v>122</v>
      </c>
    </row>
    <row r="5" spans="1:24" ht="23.25" customHeight="1" x14ac:dyDescent="0.2">
      <c r="A5" s="41">
        <f>'વિદ્યાર્થી માહિતી'!A2</f>
        <v>1</v>
      </c>
      <c r="B5" s="41">
        <f>IF('વિદ્યાર્થી માહિતી'!B2="","",'વિદ્યાર્થી માહિતી'!B2)</f>
        <v>901</v>
      </c>
      <c r="C5" s="52" t="str">
        <f>IF('વિદ્યાર્થી માહિતી'!C2="","",'વિદ્યાર્થી માહિતી'!C2)</f>
        <v xml:space="preserve">પઠાણ ઇમ્તિયાજ હનીફખાન </v>
      </c>
      <c r="D5" s="52" t="str">
        <f>IF('વિદ્યાર્થી માહિતી'!C2="","",'વિદ્યાર્થી માહિતી'!J2)</f>
        <v>YES</v>
      </c>
      <c r="E5" s="34">
        <v>25</v>
      </c>
      <c r="F5" s="34">
        <v>66</v>
      </c>
      <c r="G5" s="34">
        <v>56</v>
      </c>
      <c r="H5" s="34">
        <v>58</v>
      </c>
      <c r="I5" s="34">
        <v>65</v>
      </c>
      <c r="J5" s="34">
        <v>65</v>
      </c>
      <c r="K5" s="34">
        <v>45</v>
      </c>
      <c r="L5" s="51" t="str">
        <f>IF('વિદ્યાર્થી માહિતી'!M2="","",'વિદ્યાર્થી માહિતી'!M2)</f>
        <v>શા.શી.</v>
      </c>
      <c r="M5" s="34">
        <v>65</v>
      </c>
      <c r="N5" s="51" t="str">
        <f>IF('વિદ્યાર્થી માહિતી'!N2="","",'વિદ્યાર્થી માહિતી'!N2)</f>
        <v xml:space="preserve">કોમ્પ્યુટર </v>
      </c>
      <c r="O5" s="34">
        <v>78</v>
      </c>
      <c r="P5" s="51" t="str">
        <f>IF('વિદ્યાર્થી માહિતી'!O2="","",'વિદ્યાર્થી માહિતી'!O2)</f>
        <v xml:space="preserve">ચિત્રકલા </v>
      </c>
      <c r="Q5" s="34">
        <v>65</v>
      </c>
      <c r="X5" s="25" t="s">
        <v>123</v>
      </c>
    </row>
    <row r="6" spans="1:24" ht="23.25" customHeight="1" x14ac:dyDescent="0.2">
      <c r="A6" s="41">
        <f>'વિદ્યાર્થી માહિતી'!A3</f>
        <v>2</v>
      </c>
      <c r="B6" s="41">
        <f>IF('વિદ્યાર્થી માહિતી'!B3="","",'વિદ્યાર્થી માહિતી'!B3)</f>
        <v>902</v>
      </c>
      <c r="C6" s="52" t="str">
        <f>IF('વિદ્યાર્થી માહિતી'!C3="","",'વિદ્યાર્થી માહિતી'!C3)</f>
        <v xml:space="preserve">મેરામણ ગરેજા </v>
      </c>
      <c r="D6" s="52" t="str">
        <f>IF('વિદ્યાર્થી માહિતી'!C3="","",'વિદ્યાર્થી માહિતી'!J3)</f>
        <v>YES</v>
      </c>
      <c r="E6" s="34">
        <v>40</v>
      </c>
      <c r="F6" s="34">
        <v>45</v>
      </c>
      <c r="G6" s="34">
        <v>46</v>
      </c>
      <c r="H6" s="34">
        <v>48</v>
      </c>
      <c r="I6" s="34">
        <v>48</v>
      </c>
      <c r="J6" s="34">
        <v>52</v>
      </c>
      <c r="K6" s="34">
        <v>55</v>
      </c>
      <c r="L6" s="51" t="str">
        <f>IF('વિદ્યાર્થી માહિતી'!M3="","",'વિદ્યાર્થી માહિતી'!M3)</f>
        <v>શા.શી.</v>
      </c>
      <c r="M6" s="34">
        <v>75</v>
      </c>
      <c r="N6" s="51" t="str">
        <f>IF('વિદ્યાર્થી માહિતી'!N3="","",'વિદ્યાર્થી માહિતી'!N3)</f>
        <v xml:space="preserve">કોમ્પ્યુટર </v>
      </c>
      <c r="O6" s="34">
        <v>77</v>
      </c>
      <c r="P6" s="51" t="str">
        <f>IF('વિદ્યાર્થી માહિતી'!O3="","",'વિદ્યાર્થી માહિતી'!O3)</f>
        <v xml:space="preserve">એપેરલ </v>
      </c>
      <c r="Q6" s="34">
        <v>69</v>
      </c>
      <c r="X6" s="282">
        <v>0</v>
      </c>
    </row>
    <row r="7" spans="1:24" ht="23.25" customHeight="1" x14ac:dyDescent="0.2">
      <c r="A7" s="41">
        <f>'વિદ્યાર્થી માહિતી'!A4</f>
        <v>3</v>
      </c>
      <c r="B7" s="41">
        <f>IF('વિદ્યાર્થી માહિતી'!B4="","",'વિદ્યાર્થી માહિતી'!B4)</f>
        <v>903</v>
      </c>
      <c r="C7" s="52" t="str">
        <f>IF('વિદ્યાર્થી માહિતી'!C4="","",'વિદ્યાર્થી માહિતી'!C4)</f>
        <v xml:space="preserve">અશ્વિન અવૈયા </v>
      </c>
      <c r="D7" s="52" t="str">
        <f>IF('વિદ્યાર્થી માહિતી'!C4="","",'વિદ્યાર્થી માહિતી'!J4)</f>
        <v>YES</v>
      </c>
      <c r="E7" s="34">
        <v>24</v>
      </c>
      <c r="F7" s="34">
        <v>15</v>
      </c>
      <c r="G7" s="34">
        <v>21</v>
      </c>
      <c r="H7" s="34">
        <v>18</v>
      </c>
      <c r="I7" s="34">
        <v>25</v>
      </c>
      <c r="J7" s="34">
        <v>19</v>
      </c>
      <c r="K7" s="34">
        <v>15</v>
      </c>
      <c r="L7" s="51" t="str">
        <f>IF('વિદ્યાર્થી માહિતી'!M4="","",'વિદ્યાર્થી માહિતી'!M4)</f>
        <v>શા.શી.</v>
      </c>
      <c r="M7" s="34">
        <v>66</v>
      </c>
      <c r="N7" s="51" t="str">
        <f>IF('વિદ્યાર્થી માહિતી'!N4="","",'વિદ્યાર્થી માહિતી'!N4)</f>
        <v xml:space="preserve">કોમ્પ્યુટર </v>
      </c>
      <c r="O7" s="34">
        <v>76</v>
      </c>
      <c r="P7" s="51" t="str">
        <f>IF('વિદ્યાર્થી માહિતી'!O4="","",'વિદ્યાર્થી માહિતી'!O4)</f>
        <v>આઈ.ટી..</v>
      </c>
      <c r="Q7" s="34">
        <v>55</v>
      </c>
      <c r="X7" s="282">
        <v>1</v>
      </c>
    </row>
    <row r="8" spans="1:24" ht="23.25" customHeight="1" x14ac:dyDescent="0.2">
      <c r="A8" s="41">
        <f>'વિદ્યાર્થી માહિતી'!A5</f>
        <v>4</v>
      </c>
      <c r="B8" s="41">
        <f>IF('વિદ્યાર્થી માહિતી'!B5="","",'વિદ્યાર્થી માહિતી'!B5)</f>
        <v>904</v>
      </c>
      <c r="C8" s="52" t="str">
        <f>IF('વિદ્યાર્થી માહિતી'!C5="","",'વિદ્યાર્થી માહિતી'!C5)</f>
        <v xml:space="preserve">શાંતિબેન પરમાર </v>
      </c>
      <c r="D8" s="52" t="str">
        <f>IF('વિદ્યાર્થી માહિતી'!C5="","",'વિદ્યાર્થી માહિતી'!J5)</f>
        <v>LEFT</v>
      </c>
      <c r="E8" s="34" t="s">
        <v>122</v>
      </c>
      <c r="F8" s="34" t="s">
        <v>122</v>
      </c>
      <c r="G8" s="34" t="s">
        <v>122</v>
      </c>
      <c r="H8" s="34" t="s">
        <v>122</v>
      </c>
      <c r="I8" s="34" t="s">
        <v>122</v>
      </c>
      <c r="J8" s="34" t="s">
        <v>122</v>
      </c>
      <c r="K8" s="34" t="s">
        <v>122</v>
      </c>
      <c r="L8" s="51" t="str">
        <f>IF('વિદ્યાર્થી માહિતી'!M5="","",'વિદ્યાર્થી માહિતી'!M5)</f>
        <v>શા.શી.</v>
      </c>
      <c r="M8" s="34">
        <v>70</v>
      </c>
      <c r="N8" s="51" t="str">
        <f>IF('વિદ્યાર્થી માહિતી'!N5="","",'વિદ્યાર્થી માહિતી'!N5)</f>
        <v xml:space="preserve">કોમ્પ્યુટર </v>
      </c>
      <c r="O8" s="34">
        <v>65</v>
      </c>
      <c r="P8" s="51" t="str">
        <f>IF('વિદ્યાર્થી માહિતી'!O5="","",'વિદ્યાર્થી માહિતી'!O5)</f>
        <v>બ્યુટી&amp; વેલ.</v>
      </c>
      <c r="Q8" s="34">
        <v>68</v>
      </c>
      <c r="X8" s="282">
        <v>2</v>
      </c>
    </row>
    <row r="9" spans="1:24" ht="23.25" customHeight="1" x14ac:dyDescent="0.2">
      <c r="A9" s="41">
        <f>'વિદ્યાર્થી માહિતી'!A6</f>
        <v>5</v>
      </c>
      <c r="B9" s="41">
        <f>IF('વિદ્યાર્થી માહિતી'!B6="","",'વિદ્યાર્થી માહિતી'!B6)</f>
        <v>905</v>
      </c>
      <c r="C9" s="52" t="str">
        <f>IF('વિદ્યાર્થી માહિતી'!C6="","",'વિદ્યાર્થી માહિતી'!C6)</f>
        <v xml:space="preserve">મૌલીકાબા વાળા </v>
      </c>
      <c r="D9" s="52" t="str">
        <f>IF('વિદ્યાર્થી માહિતી'!C6="","",'વિદ્યાર્થી માહિતી'!J6)</f>
        <v>YES</v>
      </c>
      <c r="E9" s="34">
        <v>32</v>
      </c>
      <c r="F9" s="34">
        <v>18</v>
      </c>
      <c r="G9" s="34">
        <v>23</v>
      </c>
      <c r="H9" s="34">
        <v>19</v>
      </c>
      <c r="I9" s="34">
        <v>19</v>
      </c>
      <c r="J9" s="34">
        <v>22</v>
      </c>
      <c r="K9" s="34">
        <v>23</v>
      </c>
      <c r="L9" s="51" t="str">
        <f>IF('વિદ્યાર્થી માહિતી'!M6="","",'વિદ્યાર્થી માહિતી'!M6)</f>
        <v>શા.શી.</v>
      </c>
      <c r="M9" s="34">
        <v>72</v>
      </c>
      <c r="N9" s="51" t="str">
        <f>IF('વિદ્યાર્થી માહિતી'!N6="","",'વિદ્યાર્થી માહિતી'!N6)</f>
        <v xml:space="preserve">કોમ્પ્યુટર </v>
      </c>
      <c r="O9" s="34">
        <v>62</v>
      </c>
      <c r="P9" s="51" t="str">
        <f>IF('વિદ્યાર્થી માહિતી'!O6="","",'વિદ્યાર્થી માહિતી'!O6)</f>
        <v>બ્યુટી&amp; વેલ.</v>
      </c>
      <c r="Q9" s="34">
        <v>72</v>
      </c>
      <c r="X9" s="282">
        <v>3</v>
      </c>
    </row>
    <row r="10" spans="1:24" ht="23.25" customHeight="1" x14ac:dyDescent="0.2">
      <c r="A10" s="41">
        <f>'વિદ્યાર્થી માહિતી'!A7</f>
        <v>6</v>
      </c>
      <c r="B10" s="41" t="str">
        <f>IF('વિદ્યાર્થી માહિતી'!B7="","",'વિદ્યાર્થી માહિતી'!B7)</f>
        <v/>
      </c>
      <c r="C10" s="52" t="str">
        <f>IF('વિદ્યાર્થી માહિતી'!C7="","",'વિદ્યાર્થી માહિતી'!C7)</f>
        <v/>
      </c>
      <c r="D10" s="52" t="str">
        <f>IF('વિદ્યાર્થી માહિતી'!C7="","",'વિદ્યાર્થી માહિતી'!J7)</f>
        <v/>
      </c>
      <c r="E10" s="34"/>
      <c r="F10" s="34"/>
      <c r="G10" s="34"/>
      <c r="H10" s="34"/>
      <c r="I10" s="34"/>
      <c r="J10" s="34"/>
      <c r="K10" s="34"/>
      <c r="L10" s="51" t="str">
        <f>IF('વિદ્યાર્થી માહિતી'!M7="","",'વિદ્યાર્થી માહિતી'!M7)</f>
        <v/>
      </c>
      <c r="M10" s="34"/>
      <c r="N10" s="51" t="str">
        <f>IF('વિદ્યાર્થી માહિતી'!N7="","",'વિદ્યાર્થી માહિતી'!N7)</f>
        <v/>
      </c>
      <c r="O10" s="34"/>
      <c r="P10" s="51" t="str">
        <f>IF('વિદ્યાર્થી માહિતી'!O7="","",'વિદ્યાર્થી માહિતી'!O7)</f>
        <v/>
      </c>
      <c r="Q10" s="34"/>
      <c r="X10" s="282">
        <v>4</v>
      </c>
    </row>
    <row r="11" spans="1:24" ht="23.25" customHeight="1" x14ac:dyDescent="0.2">
      <c r="A11" s="41">
        <f>'વિદ્યાર્થી માહિતી'!A8</f>
        <v>7</v>
      </c>
      <c r="B11" s="41" t="str">
        <f>IF('વિદ્યાર્થી માહિતી'!B8="","",'વિદ્યાર્થી માહિતી'!B8)</f>
        <v/>
      </c>
      <c r="C11" s="52" t="str">
        <f>IF('વિદ્યાર્થી માહિતી'!C8="","",'વિદ્યાર્થી માહિતી'!C8)</f>
        <v/>
      </c>
      <c r="D11" s="52" t="str">
        <f>IF('વિદ્યાર્થી માહિતી'!C8="","",'વિદ્યાર્થી માહિતી'!J8)</f>
        <v/>
      </c>
      <c r="E11" s="34"/>
      <c r="F11" s="34"/>
      <c r="G11" s="34"/>
      <c r="H11" s="34"/>
      <c r="I11" s="34"/>
      <c r="J11" s="34"/>
      <c r="K11" s="34"/>
      <c r="L11" s="51" t="str">
        <f>IF('વિદ્યાર્થી માહિતી'!M8="","",'વિદ્યાર્થી માહિતી'!M8)</f>
        <v/>
      </c>
      <c r="M11" s="34"/>
      <c r="N11" s="51" t="str">
        <f>IF('વિદ્યાર્થી માહિતી'!N8="","",'વિદ્યાર્થી માહિતી'!N8)</f>
        <v/>
      </c>
      <c r="O11" s="34"/>
      <c r="P11" s="51" t="str">
        <f>IF('વિદ્યાર્થી માહિતી'!O8="","",'વિદ્યાર્થી માહિતી'!O8)</f>
        <v/>
      </c>
      <c r="Q11" s="34"/>
      <c r="X11" s="282">
        <v>5</v>
      </c>
    </row>
    <row r="12" spans="1:24" ht="23.25" customHeight="1" x14ac:dyDescent="0.2">
      <c r="A12" s="41">
        <f>'વિદ્યાર્થી માહિતી'!A9</f>
        <v>8</v>
      </c>
      <c r="B12" s="41" t="str">
        <f>IF('વિદ્યાર્થી માહિતી'!B9="","",'વિદ્યાર્થી માહિતી'!B9)</f>
        <v/>
      </c>
      <c r="C12" s="52" t="str">
        <f>IF('વિદ્યાર્થી માહિતી'!C9="","",'વિદ્યાર્થી માહિતી'!C9)</f>
        <v/>
      </c>
      <c r="D12" s="52" t="str">
        <f>IF('વિદ્યાર્થી માહિતી'!C9="","",'વિદ્યાર્થી માહિતી'!J9)</f>
        <v/>
      </c>
      <c r="E12" s="34"/>
      <c r="F12" s="34"/>
      <c r="G12" s="34"/>
      <c r="H12" s="34"/>
      <c r="I12" s="34"/>
      <c r="J12" s="34"/>
      <c r="K12" s="34"/>
      <c r="L12" s="51" t="str">
        <f>IF('વિદ્યાર્થી માહિતી'!M9="","",'વિદ્યાર્થી માહિતી'!M9)</f>
        <v/>
      </c>
      <c r="M12" s="34"/>
      <c r="N12" s="51" t="str">
        <f>IF('વિદ્યાર્થી માહિતી'!N9="","",'વિદ્યાર્થી માહિતી'!N9)</f>
        <v/>
      </c>
      <c r="O12" s="34"/>
      <c r="P12" s="51" t="str">
        <f>IF('વિદ્યાર્થી માહિતી'!O9="","",'વિદ્યાર્થી માહિતી'!O9)</f>
        <v/>
      </c>
      <c r="Q12" s="34"/>
      <c r="X12" s="282">
        <v>6</v>
      </c>
    </row>
    <row r="13" spans="1:24" ht="23.25" customHeight="1" x14ac:dyDescent="0.2">
      <c r="A13" s="41">
        <f>'વિદ્યાર્થી માહિતી'!A10</f>
        <v>9</v>
      </c>
      <c r="B13" s="41" t="str">
        <f>IF('વિદ્યાર્થી માહિતી'!B10="","",'વિદ્યાર્થી માહિતી'!B10)</f>
        <v/>
      </c>
      <c r="C13" s="52" t="str">
        <f>IF('વિદ્યાર્થી માહિતી'!C10="","",'વિદ્યાર્થી માહિતી'!C10)</f>
        <v/>
      </c>
      <c r="D13" s="52" t="str">
        <f>IF('વિદ્યાર્થી માહિતી'!C10="","",'વિદ્યાર્થી માહિતી'!J10)</f>
        <v/>
      </c>
      <c r="E13" s="34"/>
      <c r="F13" s="34"/>
      <c r="G13" s="34"/>
      <c r="H13" s="34"/>
      <c r="I13" s="34"/>
      <c r="J13" s="34"/>
      <c r="K13" s="34"/>
      <c r="L13" s="51" t="str">
        <f>IF('વિદ્યાર્થી માહિતી'!M10="","",'વિદ્યાર્થી માહિતી'!M10)</f>
        <v/>
      </c>
      <c r="M13" s="34"/>
      <c r="N13" s="51" t="str">
        <f>IF('વિદ્યાર્થી માહિતી'!N10="","",'વિદ્યાર્થી માહિતી'!N10)</f>
        <v/>
      </c>
      <c r="O13" s="34"/>
      <c r="P13" s="51" t="str">
        <f>IF('વિદ્યાર્થી માહિતી'!O10="","",'વિદ્યાર્થી માહિતી'!O10)</f>
        <v/>
      </c>
      <c r="Q13" s="34"/>
      <c r="X13" s="282">
        <v>7</v>
      </c>
    </row>
    <row r="14" spans="1:24" ht="23.25" customHeight="1" x14ac:dyDescent="0.2">
      <c r="A14" s="41">
        <f>'વિદ્યાર્થી માહિતી'!A11</f>
        <v>10</v>
      </c>
      <c r="B14" s="41" t="str">
        <f>IF('વિદ્યાર્થી માહિતી'!B11="","",'વિદ્યાર્થી માહિતી'!B11)</f>
        <v/>
      </c>
      <c r="C14" s="52" t="str">
        <f>IF('વિદ્યાર્થી માહિતી'!C11="","",'વિદ્યાર્થી માહિતી'!C11)</f>
        <v/>
      </c>
      <c r="D14" s="52" t="str">
        <f>IF('વિદ્યાર્થી માહિતી'!C11="","",'વિદ્યાર્થી માહિતી'!J11)</f>
        <v/>
      </c>
      <c r="E14" s="34"/>
      <c r="F14" s="34"/>
      <c r="G14" s="34"/>
      <c r="H14" s="34"/>
      <c r="I14" s="34"/>
      <c r="J14" s="34"/>
      <c r="K14" s="34"/>
      <c r="L14" s="51" t="str">
        <f>IF('વિદ્યાર્થી માહિતી'!M11="","",'વિદ્યાર્થી માહિતી'!M11)</f>
        <v/>
      </c>
      <c r="M14" s="34"/>
      <c r="N14" s="51" t="str">
        <f>IF('વિદ્યાર્થી માહિતી'!N11="","",'વિદ્યાર્થી માહિતી'!N11)</f>
        <v/>
      </c>
      <c r="O14" s="34"/>
      <c r="P14" s="51" t="str">
        <f>IF('વિદ્યાર્થી માહિતી'!O11="","",'વિદ્યાર્થી માહિતી'!O11)</f>
        <v/>
      </c>
      <c r="Q14" s="34"/>
      <c r="X14" s="282">
        <v>8</v>
      </c>
    </row>
    <row r="15" spans="1:24" ht="23.25" customHeight="1" x14ac:dyDescent="0.2">
      <c r="A15" s="41">
        <f>'વિદ્યાર્થી માહિતી'!A12</f>
        <v>11</v>
      </c>
      <c r="B15" s="41" t="str">
        <f>IF('વિદ્યાર્થી માહિતી'!B12="","",'વિદ્યાર્થી માહિતી'!B12)</f>
        <v/>
      </c>
      <c r="C15" s="52" t="str">
        <f>IF('વિદ્યાર્થી માહિતી'!C12="","",'વિદ્યાર્થી માહિતી'!C12)</f>
        <v/>
      </c>
      <c r="D15" s="52" t="str">
        <f>IF('વિદ્યાર્થી માહિતી'!C12="","",'વિદ્યાર્થી માહિતી'!J12)</f>
        <v/>
      </c>
      <c r="E15" s="34"/>
      <c r="F15" s="34"/>
      <c r="G15" s="34"/>
      <c r="H15" s="34"/>
      <c r="I15" s="34"/>
      <c r="J15" s="34"/>
      <c r="K15" s="34"/>
      <c r="L15" s="51" t="str">
        <f>IF('વિદ્યાર્થી માહિતી'!M12="","",'વિદ્યાર્થી માહિતી'!M12)</f>
        <v/>
      </c>
      <c r="M15" s="34"/>
      <c r="N15" s="51" t="str">
        <f>IF('વિદ્યાર્થી માહિતી'!N12="","",'વિદ્યાર્થી માહિતી'!N12)</f>
        <v/>
      </c>
      <c r="O15" s="34"/>
      <c r="P15" s="51" t="str">
        <f>IF('વિદ્યાર્થી માહિતી'!O12="","",'વિદ્યાર્થી માહિતી'!O12)</f>
        <v/>
      </c>
      <c r="Q15" s="34"/>
      <c r="X15" s="282">
        <v>9</v>
      </c>
    </row>
    <row r="16" spans="1:24" ht="23.25" customHeight="1" x14ac:dyDescent="0.2">
      <c r="A16" s="41">
        <f>'વિદ્યાર્થી માહિતી'!A13</f>
        <v>12</v>
      </c>
      <c r="B16" s="41" t="str">
        <f>IF('વિદ્યાર્થી માહિતી'!B13="","",'વિદ્યાર્થી માહિતી'!B13)</f>
        <v/>
      </c>
      <c r="C16" s="52" t="str">
        <f>IF('વિદ્યાર્થી માહિતી'!C13="","",'વિદ્યાર્થી માહિતી'!C13)</f>
        <v/>
      </c>
      <c r="D16" s="52" t="str">
        <f>IF('વિદ્યાર્થી માહિતી'!C13="","",'વિદ્યાર્થી માહિતી'!J13)</f>
        <v/>
      </c>
      <c r="E16" s="34"/>
      <c r="F16" s="34"/>
      <c r="G16" s="34"/>
      <c r="H16" s="34"/>
      <c r="I16" s="34"/>
      <c r="J16" s="34"/>
      <c r="K16" s="34"/>
      <c r="L16" s="51" t="str">
        <f>IF('વિદ્યાર્થી માહિતી'!M13="","",'વિદ્યાર્થી માહિતી'!M13)</f>
        <v/>
      </c>
      <c r="M16" s="34"/>
      <c r="N16" s="51" t="str">
        <f>IF('વિદ્યાર્થી માહિતી'!N13="","",'વિદ્યાર્થી માહિતી'!N13)</f>
        <v/>
      </c>
      <c r="O16" s="34"/>
      <c r="P16" s="51" t="str">
        <f>IF('વિદ્યાર્થી માહિતી'!O13="","",'વિદ્યાર્થી માહિતી'!O13)</f>
        <v/>
      </c>
      <c r="Q16" s="34"/>
      <c r="X16" s="282">
        <v>10</v>
      </c>
    </row>
    <row r="17" spans="1:24" ht="23.25" customHeight="1" x14ac:dyDescent="0.2">
      <c r="A17" s="41">
        <f>'વિદ્યાર્થી માહિતી'!A14</f>
        <v>13</v>
      </c>
      <c r="B17" s="41" t="str">
        <f>IF('વિદ્યાર્થી માહિતી'!B14="","",'વિદ્યાર્થી માહિતી'!B14)</f>
        <v/>
      </c>
      <c r="C17" s="52" t="str">
        <f>IF('વિદ્યાર્થી માહિતી'!C14="","",'વિદ્યાર્થી માહિતી'!C14)</f>
        <v/>
      </c>
      <c r="D17" s="52" t="str">
        <f>IF('વિદ્યાર્થી માહિતી'!C14="","",'વિદ્યાર્થી માહિતી'!J14)</f>
        <v/>
      </c>
      <c r="E17" s="34"/>
      <c r="F17" s="34"/>
      <c r="G17" s="34"/>
      <c r="H17" s="34"/>
      <c r="I17" s="34"/>
      <c r="J17" s="34"/>
      <c r="K17" s="34"/>
      <c r="L17" s="51" t="str">
        <f>IF('વિદ્યાર્થી માહિતી'!M14="","",'વિદ્યાર્થી માહિતી'!M14)</f>
        <v/>
      </c>
      <c r="M17" s="34"/>
      <c r="N17" s="51" t="str">
        <f>IF('વિદ્યાર્થી માહિતી'!N14="","",'વિદ્યાર્થી માહિતી'!N14)</f>
        <v/>
      </c>
      <c r="O17" s="34"/>
      <c r="P17" s="51" t="str">
        <f>IF('વિદ્યાર્થી માહિતી'!O14="","",'વિદ્યાર્થી માહિતી'!O14)</f>
        <v/>
      </c>
      <c r="Q17" s="34"/>
      <c r="X17" s="282">
        <v>11</v>
      </c>
    </row>
    <row r="18" spans="1:24" ht="23.25" customHeight="1" x14ac:dyDescent="0.2">
      <c r="A18" s="41">
        <f>'વિદ્યાર્થી માહિતી'!A15</f>
        <v>14</v>
      </c>
      <c r="B18" s="41" t="str">
        <f>IF('વિદ્યાર્થી માહિતી'!B15="","",'વિદ્યાર્થી માહિતી'!B15)</f>
        <v/>
      </c>
      <c r="C18" s="52" t="str">
        <f>IF('વિદ્યાર્થી માહિતી'!C15="","",'વિદ્યાર્થી માહિતી'!C15)</f>
        <v/>
      </c>
      <c r="D18" s="52" t="str">
        <f>IF('વિદ્યાર્થી માહિતી'!C15="","",'વિદ્યાર્થી માહિતી'!J15)</f>
        <v/>
      </c>
      <c r="E18" s="34"/>
      <c r="F18" s="34"/>
      <c r="G18" s="34"/>
      <c r="H18" s="34"/>
      <c r="I18" s="34"/>
      <c r="J18" s="34"/>
      <c r="K18" s="34"/>
      <c r="L18" s="51" t="str">
        <f>IF('વિદ્યાર્થી માહિતી'!M15="","",'વિદ્યાર્થી માહિતી'!M15)</f>
        <v/>
      </c>
      <c r="M18" s="34"/>
      <c r="N18" s="51" t="str">
        <f>IF('વિદ્યાર્થી માહિતી'!N15="","",'વિદ્યાર્થી માહિતી'!N15)</f>
        <v/>
      </c>
      <c r="O18" s="34"/>
      <c r="P18" s="51" t="str">
        <f>IF('વિદ્યાર્થી માહિતી'!O15="","",'વિદ્યાર્થી માહિતી'!O15)</f>
        <v/>
      </c>
      <c r="Q18" s="34"/>
      <c r="X18" s="282">
        <v>12</v>
      </c>
    </row>
    <row r="19" spans="1:24" ht="23.25" customHeight="1" x14ac:dyDescent="0.2">
      <c r="A19" s="41">
        <f>'વિદ્યાર્થી માહિતી'!A16</f>
        <v>15</v>
      </c>
      <c r="B19" s="41" t="str">
        <f>IF('વિદ્યાર્થી માહિતી'!B16="","",'વિદ્યાર્થી માહિતી'!B16)</f>
        <v/>
      </c>
      <c r="C19" s="52" t="str">
        <f>IF('વિદ્યાર્થી માહિતી'!C16="","",'વિદ્યાર્થી માહિતી'!C16)</f>
        <v/>
      </c>
      <c r="D19" s="52" t="str">
        <f>IF('વિદ્યાર્થી માહિતી'!C16="","",'વિદ્યાર્થી માહિતી'!J16)</f>
        <v/>
      </c>
      <c r="E19" s="34"/>
      <c r="F19" s="34"/>
      <c r="G19" s="34"/>
      <c r="H19" s="34"/>
      <c r="I19" s="34"/>
      <c r="J19" s="34"/>
      <c r="K19" s="34"/>
      <c r="L19" s="51" t="str">
        <f>IF('વિદ્યાર્થી માહિતી'!M16="","",'વિદ્યાર્થી માહિતી'!M16)</f>
        <v/>
      </c>
      <c r="M19" s="34"/>
      <c r="N19" s="51" t="str">
        <f>IF('વિદ્યાર્થી માહિતી'!N16="","",'વિદ્યાર્થી માહિતી'!N16)</f>
        <v/>
      </c>
      <c r="O19" s="34"/>
      <c r="P19" s="51" t="str">
        <f>IF('વિદ્યાર્થી માહિતી'!O16="","",'વિદ્યાર્થી માહિતી'!O16)</f>
        <v/>
      </c>
      <c r="Q19" s="34"/>
      <c r="X19" s="282">
        <v>13</v>
      </c>
    </row>
    <row r="20" spans="1:24" ht="23.25" customHeight="1" x14ac:dyDescent="0.2">
      <c r="A20" s="41">
        <f>'વિદ્યાર્થી માહિતી'!A17</f>
        <v>16</v>
      </c>
      <c r="B20" s="41" t="str">
        <f>IF('વિદ્યાર્થી માહિતી'!B17="","",'વિદ્યાર્થી માહિતી'!B17)</f>
        <v/>
      </c>
      <c r="C20" s="52" t="str">
        <f>IF('વિદ્યાર્થી માહિતી'!C17="","",'વિદ્યાર્થી માહિતી'!C17)</f>
        <v/>
      </c>
      <c r="D20" s="52" t="str">
        <f>IF('વિદ્યાર્થી માહિતી'!C17="","",'વિદ્યાર્થી માહિતી'!J17)</f>
        <v/>
      </c>
      <c r="E20" s="34"/>
      <c r="F20" s="34"/>
      <c r="G20" s="34"/>
      <c r="H20" s="34"/>
      <c r="I20" s="34"/>
      <c r="J20" s="34"/>
      <c r="K20" s="34"/>
      <c r="L20" s="51" t="str">
        <f>IF('વિદ્યાર્થી માહિતી'!M17="","",'વિદ્યાર્થી માહિતી'!M17)</f>
        <v/>
      </c>
      <c r="M20" s="34"/>
      <c r="N20" s="51" t="str">
        <f>IF('વિદ્યાર્થી માહિતી'!N17="","",'વિદ્યાર્થી માહિતી'!N17)</f>
        <v/>
      </c>
      <c r="O20" s="34"/>
      <c r="P20" s="51" t="str">
        <f>IF('વિદ્યાર્થી માહિતી'!O17="","",'વિદ્યાર્થી માહિતી'!O17)</f>
        <v/>
      </c>
      <c r="Q20" s="34"/>
      <c r="X20" s="282">
        <v>14</v>
      </c>
    </row>
    <row r="21" spans="1:24" ht="23.25" customHeight="1" x14ac:dyDescent="0.2">
      <c r="A21" s="41">
        <f>'વિદ્યાર્થી માહિતી'!A18</f>
        <v>17</v>
      </c>
      <c r="B21" s="41" t="str">
        <f>IF('વિદ્યાર્થી માહિતી'!B18="","",'વિદ્યાર્થી માહિતી'!B18)</f>
        <v/>
      </c>
      <c r="C21" s="52" t="str">
        <f>IF('વિદ્યાર્થી માહિતી'!C18="","",'વિદ્યાર્થી માહિતી'!C18)</f>
        <v/>
      </c>
      <c r="D21" s="52" t="str">
        <f>IF('વિદ્યાર્થી માહિતી'!C18="","",'વિદ્યાર્થી માહિતી'!J18)</f>
        <v/>
      </c>
      <c r="E21" s="34"/>
      <c r="F21" s="34"/>
      <c r="G21" s="34"/>
      <c r="H21" s="34"/>
      <c r="I21" s="34"/>
      <c r="J21" s="34"/>
      <c r="K21" s="34"/>
      <c r="L21" s="51" t="str">
        <f>IF('વિદ્યાર્થી માહિતી'!M18="","",'વિદ્યાર્થી માહિતી'!M18)</f>
        <v/>
      </c>
      <c r="M21" s="34"/>
      <c r="N21" s="51" t="str">
        <f>IF('વિદ્યાર્થી માહિતી'!N18="","",'વિદ્યાર્થી માહિતી'!N18)</f>
        <v/>
      </c>
      <c r="O21" s="34"/>
      <c r="P21" s="51" t="str">
        <f>IF('વિદ્યાર્થી માહિતી'!O18="","",'વિદ્યાર્થી માહિતી'!O18)</f>
        <v/>
      </c>
      <c r="Q21" s="34"/>
      <c r="X21" s="282">
        <v>15</v>
      </c>
    </row>
    <row r="22" spans="1:24" ht="23.25" customHeight="1" x14ac:dyDescent="0.2">
      <c r="A22" s="41">
        <f>'વિદ્યાર્થી માહિતી'!A19</f>
        <v>18</v>
      </c>
      <c r="B22" s="41" t="str">
        <f>IF('વિદ્યાર્થી માહિતી'!B19="","",'વિદ્યાર્થી માહિતી'!B19)</f>
        <v/>
      </c>
      <c r="C22" s="52" t="str">
        <f>IF('વિદ્યાર્થી માહિતી'!C19="","",'વિદ્યાર્થી માહિતી'!C19)</f>
        <v/>
      </c>
      <c r="D22" s="52" t="str">
        <f>IF('વિદ્યાર્થી માહિતી'!C19="","",'વિદ્યાર્થી માહિતી'!J19)</f>
        <v/>
      </c>
      <c r="E22" s="34"/>
      <c r="F22" s="34"/>
      <c r="G22" s="34"/>
      <c r="H22" s="34"/>
      <c r="I22" s="34"/>
      <c r="J22" s="34"/>
      <c r="K22" s="34"/>
      <c r="L22" s="51" t="str">
        <f>IF('વિદ્યાર્થી માહિતી'!M19="","",'વિદ્યાર્થી માહિતી'!M19)</f>
        <v/>
      </c>
      <c r="M22" s="34"/>
      <c r="N22" s="51" t="str">
        <f>IF('વિદ્યાર્થી માહિતી'!N19="","",'વિદ્યાર્થી માહિતી'!N19)</f>
        <v/>
      </c>
      <c r="O22" s="34"/>
      <c r="P22" s="51" t="str">
        <f>IF('વિદ્યાર્થી માહિતી'!O19="","",'વિદ્યાર્થી માહિતી'!O19)</f>
        <v/>
      </c>
      <c r="Q22" s="34"/>
      <c r="X22" s="282">
        <v>16</v>
      </c>
    </row>
    <row r="23" spans="1:24" ht="23.25" customHeight="1" x14ac:dyDescent="0.2">
      <c r="A23" s="41">
        <f>'વિદ્યાર્થી માહિતી'!A20</f>
        <v>19</v>
      </c>
      <c r="B23" s="41" t="str">
        <f>IF('વિદ્યાર્થી માહિતી'!B20="","",'વિદ્યાર્થી માહિતી'!B20)</f>
        <v/>
      </c>
      <c r="C23" s="52" t="str">
        <f>IF('વિદ્યાર્થી માહિતી'!C20="","",'વિદ્યાર્થી માહિતી'!C20)</f>
        <v/>
      </c>
      <c r="D23" s="52" t="str">
        <f>IF('વિદ્યાર્થી માહિતી'!C20="","",'વિદ્યાર્થી માહિતી'!J20)</f>
        <v/>
      </c>
      <c r="E23" s="34"/>
      <c r="F23" s="34"/>
      <c r="G23" s="34"/>
      <c r="H23" s="34"/>
      <c r="I23" s="34"/>
      <c r="J23" s="34"/>
      <c r="K23" s="34"/>
      <c r="L23" s="51" t="str">
        <f>IF('વિદ્યાર્થી માહિતી'!M20="","",'વિદ્યાર્થી માહિતી'!M20)</f>
        <v/>
      </c>
      <c r="M23" s="34"/>
      <c r="N23" s="51" t="str">
        <f>IF('વિદ્યાર્થી માહિતી'!N20="","",'વિદ્યાર્થી માહિતી'!N20)</f>
        <v/>
      </c>
      <c r="O23" s="34"/>
      <c r="P23" s="51" t="str">
        <f>IF('વિદ્યાર્થી માહિતી'!O20="","",'વિદ્યાર્થી માહિતી'!O20)</f>
        <v/>
      </c>
      <c r="Q23" s="34"/>
      <c r="X23" s="282">
        <v>17</v>
      </c>
    </row>
    <row r="24" spans="1:24" ht="23.25" customHeight="1" x14ac:dyDescent="0.2">
      <c r="A24" s="41">
        <f>'વિદ્યાર્થી માહિતી'!A21</f>
        <v>20</v>
      </c>
      <c r="B24" s="41" t="str">
        <f>IF('વિદ્યાર્થી માહિતી'!B21="","",'વિદ્યાર્થી માહિતી'!B21)</f>
        <v/>
      </c>
      <c r="C24" s="52" t="str">
        <f>IF('વિદ્યાર્થી માહિતી'!C21="","",'વિદ્યાર્થી માહિતી'!C21)</f>
        <v/>
      </c>
      <c r="D24" s="52" t="str">
        <f>IF('વિદ્યાર્થી માહિતી'!C21="","",'વિદ્યાર્થી માહિતી'!J21)</f>
        <v/>
      </c>
      <c r="E24" s="34"/>
      <c r="F24" s="34"/>
      <c r="G24" s="34"/>
      <c r="H24" s="34"/>
      <c r="I24" s="34"/>
      <c r="J24" s="34"/>
      <c r="K24" s="34"/>
      <c r="L24" s="51" t="str">
        <f>IF('વિદ્યાર્થી માહિતી'!M21="","",'વિદ્યાર્થી માહિતી'!M21)</f>
        <v/>
      </c>
      <c r="M24" s="34"/>
      <c r="N24" s="51" t="str">
        <f>IF('વિદ્યાર્થી માહિતી'!N21="","",'વિદ્યાર્થી માહિતી'!N21)</f>
        <v/>
      </c>
      <c r="O24" s="34"/>
      <c r="P24" s="51" t="str">
        <f>IF('વિદ્યાર્થી માહિતી'!O21="","",'વિદ્યાર્થી માહિતી'!O21)</f>
        <v/>
      </c>
      <c r="Q24" s="34"/>
      <c r="X24" s="282">
        <v>18</v>
      </c>
    </row>
    <row r="25" spans="1:24" ht="23.25" customHeight="1" x14ac:dyDescent="0.2">
      <c r="A25" s="41">
        <f>'વિદ્યાર્થી માહિતી'!A22</f>
        <v>21</v>
      </c>
      <c r="B25" s="41" t="str">
        <f>IF('વિદ્યાર્થી માહિતી'!B22="","",'વિદ્યાર્થી માહિતી'!B22)</f>
        <v/>
      </c>
      <c r="C25" s="52" t="str">
        <f>IF('વિદ્યાર્થી માહિતી'!C22="","",'વિદ્યાર્થી માહિતી'!C22)</f>
        <v/>
      </c>
      <c r="D25" s="52" t="str">
        <f>IF('વિદ્યાર્થી માહિતી'!C22="","",'વિદ્યાર્થી માહિતી'!J22)</f>
        <v/>
      </c>
      <c r="E25" s="34"/>
      <c r="F25" s="34"/>
      <c r="G25" s="34"/>
      <c r="H25" s="34"/>
      <c r="I25" s="34"/>
      <c r="J25" s="34"/>
      <c r="K25" s="34"/>
      <c r="L25" s="51" t="str">
        <f>IF('વિદ્યાર્થી માહિતી'!M22="","",'વિદ્યાર્થી માહિતી'!M22)</f>
        <v/>
      </c>
      <c r="M25" s="34"/>
      <c r="N25" s="51" t="str">
        <f>IF('વિદ્યાર્થી માહિતી'!N22="","",'વિદ્યાર્થી માહિતી'!N22)</f>
        <v/>
      </c>
      <c r="O25" s="34"/>
      <c r="P25" s="51" t="str">
        <f>IF('વિદ્યાર્થી માહિતી'!O22="","",'વિદ્યાર્થી માહિતી'!O22)</f>
        <v/>
      </c>
      <c r="Q25" s="34"/>
      <c r="X25" s="282">
        <v>19</v>
      </c>
    </row>
    <row r="26" spans="1:24" ht="23.25" customHeight="1" x14ac:dyDescent="0.2">
      <c r="A26" s="41">
        <f>'વિદ્યાર્થી માહિતી'!A23</f>
        <v>22</v>
      </c>
      <c r="B26" s="41" t="str">
        <f>IF('વિદ્યાર્થી માહિતી'!B23="","",'વિદ્યાર્થી માહિતી'!B23)</f>
        <v/>
      </c>
      <c r="C26" s="52" t="str">
        <f>IF('વિદ્યાર્થી માહિતી'!C23="","",'વિદ્યાર્થી માહિતી'!C23)</f>
        <v/>
      </c>
      <c r="D26" s="52" t="str">
        <f>IF('વિદ્યાર્થી માહિતી'!C23="","",'વિદ્યાર્થી માહિતી'!J23)</f>
        <v/>
      </c>
      <c r="E26" s="34"/>
      <c r="F26" s="34"/>
      <c r="G26" s="34"/>
      <c r="H26" s="34"/>
      <c r="I26" s="34"/>
      <c r="J26" s="34"/>
      <c r="K26" s="34"/>
      <c r="L26" s="51" t="str">
        <f>IF('વિદ્યાર્થી માહિતી'!M23="","",'વિદ્યાર્થી માહિતી'!M23)</f>
        <v/>
      </c>
      <c r="M26" s="34"/>
      <c r="N26" s="51" t="str">
        <f>IF('વિદ્યાર્થી માહિતી'!N23="","",'વિદ્યાર્થી માહિતી'!N23)</f>
        <v/>
      </c>
      <c r="O26" s="34"/>
      <c r="P26" s="51" t="str">
        <f>IF('વિદ્યાર્થી માહિતી'!O23="","",'વિદ્યાર્થી માહિતી'!O23)</f>
        <v/>
      </c>
      <c r="Q26" s="34"/>
      <c r="X26" s="282">
        <v>20</v>
      </c>
    </row>
    <row r="27" spans="1:24" ht="23.25" customHeight="1" x14ac:dyDescent="0.2">
      <c r="A27" s="41">
        <f>'વિદ્યાર્થી માહિતી'!A24</f>
        <v>23</v>
      </c>
      <c r="B27" s="41" t="str">
        <f>IF('વિદ્યાર્થી માહિતી'!B24="","",'વિદ્યાર્થી માહિતી'!B24)</f>
        <v/>
      </c>
      <c r="C27" s="52" t="str">
        <f>IF('વિદ્યાર્થી માહિતી'!C24="","",'વિદ્યાર્થી માહિતી'!C24)</f>
        <v/>
      </c>
      <c r="D27" s="52" t="str">
        <f>IF('વિદ્યાર્થી માહિતી'!C24="","",'વિદ્યાર્થી માહિતી'!J24)</f>
        <v/>
      </c>
      <c r="E27" s="34"/>
      <c r="F27" s="34"/>
      <c r="G27" s="34"/>
      <c r="H27" s="34"/>
      <c r="I27" s="34"/>
      <c r="J27" s="34"/>
      <c r="K27" s="34"/>
      <c r="L27" s="51" t="str">
        <f>IF('વિદ્યાર્થી માહિતી'!M24="","",'વિદ્યાર્થી માહિતી'!M24)</f>
        <v/>
      </c>
      <c r="M27" s="34"/>
      <c r="N27" s="51" t="str">
        <f>IF('વિદ્યાર્થી માહિતી'!N24="","",'વિદ્યાર્થી માહિતી'!N24)</f>
        <v/>
      </c>
      <c r="O27" s="34"/>
      <c r="P27" s="51" t="str">
        <f>IF('વિદ્યાર્થી માહિતી'!O24="","",'વિદ્યાર્થી માહિતી'!O24)</f>
        <v/>
      </c>
      <c r="Q27" s="34"/>
      <c r="X27" s="282">
        <v>21</v>
      </c>
    </row>
    <row r="28" spans="1:24" ht="23.25" customHeight="1" x14ac:dyDescent="0.2">
      <c r="A28" s="41">
        <f>'વિદ્યાર્થી માહિતી'!A25</f>
        <v>24</v>
      </c>
      <c r="B28" s="41" t="str">
        <f>IF('વિદ્યાર્થી માહિતી'!B25="","",'વિદ્યાર્થી માહિતી'!B25)</f>
        <v/>
      </c>
      <c r="C28" s="52" t="str">
        <f>IF('વિદ્યાર્થી માહિતી'!C25="","",'વિદ્યાર્થી માહિતી'!C25)</f>
        <v/>
      </c>
      <c r="D28" s="52" t="str">
        <f>IF('વિદ્યાર્થી માહિતી'!C25="","",'વિદ્યાર્થી માહિતી'!J25)</f>
        <v/>
      </c>
      <c r="E28" s="34"/>
      <c r="F28" s="34"/>
      <c r="G28" s="34"/>
      <c r="H28" s="34"/>
      <c r="I28" s="34"/>
      <c r="J28" s="34"/>
      <c r="K28" s="34"/>
      <c r="L28" s="51" t="str">
        <f>IF('વિદ્યાર્થી માહિતી'!M25="","",'વિદ્યાર્થી માહિતી'!M25)</f>
        <v/>
      </c>
      <c r="M28" s="34"/>
      <c r="N28" s="51" t="str">
        <f>IF('વિદ્યાર્થી માહિતી'!N25="","",'વિદ્યાર્થી માહિતી'!N25)</f>
        <v/>
      </c>
      <c r="O28" s="34"/>
      <c r="P28" s="51" t="str">
        <f>IF('વિદ્યાર્થી માહિતી'!O25="","",'વિદ્યાર્થી માહિતી'!O25)</f>
        <v/>
      </c>
      <c r="Q28" s="34"/>
      <c r="X28" s="282">
        <v>22</v>
      </c>
    </row>
    <row r="29" spans="1:24" ht="23.25" customHeight="1" x14ac:dyDescent="0.2">
      <c r="A29" s="41">
        <f>'વિદ્યાર્થી માહિતી'!A26</f>
        <v>25</v>
      </c>
      <c r="B29" s="41" t="str">
        <f>IF('વિદ્યાર્થી માહિતી'!B26="","",'વિદ્યાર્થી માહિતી'!B26)</f>
        <v/>
      </c>
      <c r="C29" s="52" t="str">
        <f>IF('વિદ્યાર્થી માહિતી'!C26="","",'વિદ્યાર્થી માહિતી'!C26)</f>
        <v/>
      </c>
      <c r="D29" s="52" t="str">
        <f>IF('વિદ્યાર્થી માહિતી'!C26="","",'વિદ્યાર્થી માહિતી'!J26)</f>
        <v/>
      </c>
      <c r="E29" s="34"/>
      <c r="F29" s="34"/>
      <c r="G29" s="34"/>
      <c r="H29" s="34"/>
      <c r="I29" s="34"/>
      <c r="J29" s="34"/>
      <c r="K29" s="34"/>
      <c r="L29" s="51" t="str">
        <f>IF('વિદ્યાર્થી માહિતી'!M26="","",'વિદ્યાર્થી માહિતી'!M26)</f>
        <v/>
      </c>
      <c r="M29" s="34"/>
      <c r="N29" s="51" t="str">
        <f>IF('વિદ્યાર્થી માહિતી'!N26="","",'વિદ્યાર્થી માહિતી'!N26)</f>
        <v/>
      </c>
      <c r="O29" s="34"/>
      <c r="P29" s="51" t="str">
        <f>IF('વિદ્યાર્થી માહિતી'!O26="","",'વિદ્યાર્થી માહિતી'!O26)</f>
        <v/>
      </c>
      <c r="Q29" s="34"/>
      <c r="X29" s="282">
        <v>23</v>
      </c>
    </row>
    <row r="30" spans="1:24" ht="23.25" customHeight="1" x14ac:dyDescent="0.2">
      <c r="A30" s="41">
        <f>'વિદ્યાર્થી માહિતી'!A27</f>
        <v>26</v>
      </c>
      <c r="B30" s="41" t="str">
        <f>IF('વિદ્યાર્થી માહિતી'!B27="","",'વિદ્યાર્થી માહિતી'!B27)</f>
        <v/>
      </c>
      <c r="C30" s="52" t="str">
        <f>IF('વિદ્યાર્થી માહિતી'!C27="","",'વિદ્યાર્થી માહિતી'!C27)</f>
        <v/>
      </c>
      <c r="D30" s="52" t="str">
        <f>IF('વિદ્યાર્થી માહિતી'!C27="","",'વિદ્યાર્થી માહિતી'!J27)</f>
        <v/>
      </c>
      <c r="E30" s="34"/>
      <c r="F30" s="34"/>
      <c r="G30" s="34"/>
      <c r="H30" s="34"/>
      <c r="I30" s="34"/>
      <c r="J30" s="34"/>
      <c r="K30" s="34"/>
      <c r="L30" s="51" t="str">
        <f>IF('વિદ્યાર્થી માહિતી'!M27="","",'વિદ્યાર્થી માહિતી'!M27)</f>
        <v/>
      </c>
      <c r="M30" s="34"/>
      <c r="N30" s="51" t="str">
        <f>IF('વિદ્યાર્થી માહિતી'!N27="","",'વિદ્યાર્થી માહિતી'!N27)</f>
        <v/>
      </c>
      <c r="O30" s="34"/>
      <c r="P30" s="51" t="str">
        <f>IF('વિદ્યાર્થી માહિતી'!O27="","",'વિદ્યાર્થી માહિતી'!O27)</f>
        <v/>
      </c>
      <c r="Q30" s="34"/>
      <c r="X30" s="282">
        <v>24</v>
      </c>
    </row>
    <row r="31" spans="1:24" ht="23.25" customHeight="1" x14ac:dyDescent="0.2">
      <c r="A31" s="41">
        <f>'વિદ્યાર્થી માહિતી'!A28</f>
        <v>27</v>
      </c>
      <c r="B31" s="41" t="str">
        <f>IF('વિદ્યાર્થી માહિતી'!B28="","",'વિદ્યાર્થી માહિતી'!B28)</f>
        <v/>
      </c>
      <c r="C31" s="52" t="str">
        <f>IF('વિદ્યાર્થી માહિતી'!C28="","",'વિદ્યાર્થી માહિતી'!C28)</f>
        <v/>
      </c>
      <c r="D31" s="52" t="str">
        <f>IF('વિદ્યાર્થી માહિતી'!C28="","",'વિદ્યાર્થી માહિતી'!J28)</f>
        <v/>
      </c>
      <c r="E31" s="34"/>
      <c r="F31" s="34"/>
      <c r="G31" s="34"/>
      <c r="H31" s="34"/>
      <c r="I31" s="34"/>
      <c r="J31" s="34"/>
      <c r="K31" s="34"/>
      <c r="L31" s="51" t="str">
        <f>IF('વિદ્યાર્થી માહિતી'!M28="","",'વિદ્યાર્થી માહિતી'!M28)</f>
        <v/>
      </c>
      <c r="M31" s="34"/>
      <c r="N31" s="51" t="str">
        <f>IF('વિદ્યાર્થી માહિતી'!N28="","",'વિદ્યાર્થી માહિતી'!N28)</f>
        <v/>
      </c>
      <c r="O31" s="34"/>
      <c r="P31" s="51" t="str">
        <f>IF('વિદ્યાર્થી માહિતી'!O28="","",'વિદ્યાર્થી માહિતી'!O28)</f>
        <v/>
      </c>
      <c r="Q31" s="34"/>
      <c r="X31" s="282">
        <v>25</v>
      </c>
    </row>
    <row r="32" spans="1:24" ht="23.25" customHeight="1" x14ac:dyDescent="0.2">
      <c r="A32" s="41">
        <f>'વિદ્યાર્થી માહિતી'!A29</f>
        <v>28</v>
      </c>
      <c r="B32" s="41" t="str">
        <f>IF('વિદ્યાર્થી માહિતી'!B29="","",'વિદ્યાર્થી માહિતી'!B29)</f>
        <v/>
      </c>
      <c r="C32" s="52" t="str">
        <f>IF('વિદ્યાર્થી માહિતી'!C29="","",'વિદ્યાર્થી માહિતી'!C29)</f>
        <v/>
      </c>
      <c r="D32" s="52" t="str">
        <f>IF('વિદ્યાર્થી માહિતી'!C29="","",'વિદ્યાર્થી માહિતી'!J29)</f>
        <v/>
      </c>
      <c r="E32" s="34"/>
      <c r="F32" s="34"/>
      <c r="G32" s="34"/>
      <c r="H32" s="34"/>
      <c r="I32" s="34"/>
      <c r="J32" s="34"/>
      <c r="K32" s="34"/>
      <c r="L32" s="51" t="str">
        <f>IF('વિદ્યાર્થી માહિતી'!M29="","",'વિદ્યાર્થી માહિતી'!M29)</f>
        <v/>
      </c>
      <c r="M32" s="34"/>
      <c r="N32" s="51" t="str">
        <f>IF('વિદ્યાર્થી માહિતી'!N29="","",'વિદ્યાર્થી માહિતી'!N29)</f>
        <v/>
      </c>
      <c r="O32" s="34"/>
      <c r="P32" s="51" t="str">
        <f>IF('વિદ્યાર્થી માહિતી'!O29="","",'વિદ્યાર્થી માહિતી'!O29)</f>
        <v/>
      </c>
      <c r="Q32" s="34"/>
      <c r="X32" s="282">
        <v>26</v>
      </c>
    </row>
    <row r="33" spans="1:24" ht="23.25" customHeight="1" x14ac:dyDescent="0.2">
      <c r="A33" s="41">
        <f>'વિદ્યાર્થી માહિતી'!A30</f>
        <v>29</v>
      </c>
      <c r="B33" s="41" t="str">
        <f>IF('વિદ્યાર્થી માહિતી'!B30="","",'વિદ્યાર્થી માહિતી'!B30)</f>
        <v/>
      </c>
      <c r="C33" s="52" t="str">
        <f>IF('વિદ્યાર્થી માહિતી'!C30="","",'વિદ્યાર્થી માહિતી'!C30)</f>
        <v/>
      </c>
      <c r="D33" s="52" t="str">
        <f>IF('વિદ્યાર્થી માહિતી'!C30="","",'વિદ્યાર્થી માહિતી'!J30)</f>
        <v/>
      </c>
      <c r="E33" s="34"/>
      <c r="F33" s="34"/>
      <c r="G33" s="34"/>
      <c r="H33" s="34"/>
      <c r="I33" s="34"/>
      <c r="J33" s="34"/>
      <c r="K33" s="34"/>
      <c r="L33" s="51" t="str">
        <f>IF('વિદ્યાર્થી માહિતી'!M30="","",'વિદ્યાર્થી માહિતી'!M30)</f>
        <v/>
      </c>
      <c r="M33" s="34"/>
      <c r="N33" s="51" t="str">
        <f>IF('વિદ્યાર્થી માહિતી'!N30="","",'વિદ્યાર્થી માહિતી'!N30)</f>
        <v/>
      </c>
      <c r="O33" s="34"/>
      <c r="P33" s="51" t="str">
        <f>IF('વિદ્યાર્થી માહિતી'!O30="","",'વિદ્યાર્થી માહિતી'!O30)</f>
        <v/>
      </c>
      <c r="Q33" s="34"/>
      <c r="X33" s="282">
        <v>27</v>
      </c>
    </row>
    <row r="34" spans="1:24" ht="23.25" customHeight="1" x14ac:dyDescent="0.2">
      <c r="A34" s="41">
        <f>'વિદ્યાર્થી માહિતી'!A31</f>
        <v>30</v>
      </c>
      <c r="B34" s="41" t="str">
        <f>IF('વિદ્યાર્થી માહિતી'!B31="","",'વિદ્યાર્થી માહિતી'!B31)</f>
        <v/>
      </c>
      <c r="C34" s="52" t="str">
        <f>IF('વિદ્યાર્થી માહિતી'!C31="","",'વિદ્યાર્થી માહિતી'!C31)</f>
        <v/>
      </c>
      <c r="D34" s="52" t="str">
        <f>IF('વિદ્યાર્થી માહિતી'!C31="","",'વિદ્યાર્થી માહિતી'!J31)</f>
        <v/>
      </c>
      <c r="E34" s="34"/>
      <c r="F34" s="34"/>
      <c r="G34" s="34"/>
      <c r="H34" s="34"/>
      <c r="I34" s="34"/>
      <c r="J34" s="34"/>
      <c r="K34" s="34"/>
      <c r="L34" s="51" t="str">
        <f>IF('વિદ્યાર્થી માહિતી'!M31="","",'વિદ્યાર્થી માહિતી'!M31)</f>
        <v/>
      </c>
      <c r="M34" s="34"/>
      <c r="N34" s="51" t="str">
        <f>IF('વિદ્યાર્થી માહિતી'!N31="","",'વિદ્યાર્થી માહિતી'!N31)</f>
        <v/>
      </c>
      <c r="O34" s="34"/>
      <c r="P34" s="51" t="str">
        <f>IF('વિદ્યાર્થી માહિતી'!O31="","",'વિદ્યાર્થી માહિતી'!O31)</f>
        <v/>
      </c>
      <c r="Q34" s="34"/>
      <c r="X34" s="282">
        <v>28</v>
      </c>
    </row>
    <row r="35" spans="1:24" ht="23.25" customHeight="1" x14ac:dyDescent="0.2">
      <c r="A35" s="41">
        <f>'વિદ્યાર્થી માહિતી'!A32</f>
        <v>31</v>
      </c>
      <c r="B35" s="41" t="str">
        <f>IF('વિદ્યાર્થી માહિતી'!B32="","",'વિદ્યાર્થી માહિતી'!B32)</f>
        <v/>
      </c>
      <c r="C35" s="52" t="str">
        <f>IF('વિદ્યાર્થી માહિતી'!C32="","",'વિદ્યાર્થી માહિતી'!C32)</f>
        <v/>
      </c>
      <c r="D35" s="52" t="str">
        <f>IF('વિદ્યાર્થી માહિતી'!C32="","",'વિદ્યાર્થી માહિતી'!J32)</f>
        <v/>
      </c>
      <c r="E35" s="34"/>
      <c r="F35" s="34"/>
      <c r="G35" s="34"/>
      <c r="H35" s="34"/>
      <c r="I35" s="34"/>
      <c r="J35" s="34"/>
      <c r="K35" s="34"/>
      <c r="L35" s="51" t="str">
        <f>IF('વિદ્યાર્થી માહિતી'!M32="","",'વિદ્યાર્થી માહિતી'!M32)</f>
        <v/>
      </c>
      <c r="M35" s="34"/>
      <c r="N35" s="51" t="str">
        <f>IF('વિદ્યાર્થી માહિતી'!N32="","",'વિદ્યાર્થી માહિતી'!N32)</f>
        <v/>
      </c>
      <c r="O35" s="34"/>
      <c r="P35" s="51" t="str">
        <f>IF('વિદ્યાર્થી માહિતી'!O32="","",'વિદ્યાર્થી માહિતી'!O32)</f>
        <v/>
      </c>
      <c r="Q35" s="34"/>
      <c r="X35" s="282">
        <v>29</v>
      </c>
    </row>
    <row r="36" spans="1:24" ht="23.25" customHeight="1" x14ac:dyDescent="0.2">
      <c r="A36" s="41">
        <f>'વિદ્યાર્થી માહિતી'!A33</f>
        <v>32</v>
      </c>
      <c r="B36" s="41" t="str">
        <f>IF('વિદ્યાર્થી માહિતી'!B33="","",'વિદ્યાર્થી માહિતી'!B33)</f>
        <v/>
      </c>
      <c r="C36" s="52" t="str">
        <f>IF('વિદ્યાર્થી માહિતી'!C33="","",'વિદ્યાર્થી માહિતી'!C33)</f>
        <v/>
      </c>
      <c r="D36" s="52" t="str">
        <f>IF('વિદ્યાર્થી માહિતી'!C33="","",'વિદ્યાર્થી માહિતી'!J33)</f>
        <v/>
      </c>
      <c r="E36" s="34"/>
      <c r="F36" s="34"/>
      <c r="G36" s="34"/>
      <c r="H36" s="34"/>
      <c r="I36" s="34"/>
      <c r="J36" s="34"/>
      <c r="K36" s="34"/>
      <c r="L36" s="51" t="str">
        <f>IF('વિદ્યાર્થી માહિતી'!M33="","",'વિદ્યાર્થી માહિતી'!M33)</f>
        <v/>
      </c>
      <c r="M36" s="34"/>
      <c r="N36" s="51" t="str">
        <f>IF('વિદ્યાર્થી માહિતી'!N33="","",'વિદ્યાર્થી માહિતી'!N33)</f>
        <v/>
      </c>
      <c r="O36" s="34"/>
      <c r="P36" s="51" t="str">
        <f>IF('વિદ્યાર્થી માહિતી'!O33="","",'વિદ્યાર્થી માહિતી'!O33)</f>
        <v/>
      </c>
      <c r="Q36" s="34"/>
      <c r="X36" s="282">
        <v>30</v>
      </c>
    </row>
    <row r="37" spans="1:24" ht="23.25" customHeight="1" x14ac:dyDescent="0.2">
      <c r="A37" s="41">
        <f>'વિદ્યાર્થી માહિતી'!A34</f>
        <v>33</v>
      </c>
      <c r="B37" s="41" t="str">
        <f>IF('વિદ્યાર્થી માહિતી'!B34="","",'વિદ્યાર્થી માહિતી'!B34)</f>
        <v/>
      </c>
      <c r="C37" s="52" t="str">
        <f>IF('વિદ્યાર્થી માહિતી'!C34="","",'વિદ્યાર્થી માહિતી'!C34)</f>
        <v/>
      </c>
      <c r="D37" s="52" t="str">
        <f>IF('વિદ્યાર્થી માહિતી'!C34="","",'વિદ્યાર્થી માહિતી'!J34)</f>
        <v/>
      </c>
      <c r="E37" s="34"/>
      <c r="F37" s="34"/>
      <c r="G37" s="34"/>
      <c r="H37" s="34"/>
      <c r="I37" s="34"/>
      <c r="J37" s="34"/>
      <c r="K37" s="34"/>
      <c r="L37" s="51" t="str">
        <f>IF('વિદ્યાર્થી માહિતી'!M34="","",'વિદ્યાર્થી માહિતી'!M34)</f>
        <v/>
      </c>
      <c r="M37" s="34"/>
      <c r="N37" s="51" t="str">
        <f>IF('વિદ્યાર્થી માહિતી'!N34="","",'વિદ્યાર્થી માહિતી'!N34)</f>
        <v/>
      </c>
      <c r="O37" s="34"/>
      <c r="P37" s="51" t="str">
        <f>IF('વિદ્યાર્થી માહિતી'!O34="","",'વિદ્યાર્થી માહિતી'!O34)</f>
        <v/>
      </c>
      <c r="Q37" s="34"/>
      <c r="X37" s="282">
        <v>31</v>
      </c>
    </row>
    <row r="38" spans="1:24" ht="23.25" customHeight="1" x14ac:dyDescent="0.2">
      <c r="A38" s="41">
        <f>'વિદ્યાર્થી માહિતી'!A35</f>
        <v>34</v>
      </c>
      <c r="B38" s="41" t="str">
        <f>IF('વિદ્યાર્થી માહિતી'!B35="","",'વિદ્યાર્થી માહિતી'!B35)</f>
        <v/>
      </c>
      <c r="C38" s="52" t="str">
        <f>IF('વિદ્યાર્થી માહિતી'!C35="","",'વિદ્યાર્થી માહિતી'!C35)</f>
        <v/>
      </c>
      <c r="D38" s="52" t="str">
        <f>IF('વિદ્યાર્થી માહિતી'!C35="","",'વિદ્યાર્થી માહિતી'!J35)</f>
        <v/>
      </c>
      <c r="E38" s="34"/>
      <c r="F38" s="34"/>
      <c r="G38" s="34"/>
      <c r="H38" s="34"/>
      <c r="I38" s="34"/>
      <c r="J38" s="34"/>
      <c r="K38" s="34"/>
      <c r="L38" s="51" t="str">
        <f>IF('વિદ્યાર્થી માહિતી'!M35="","",'વિદ્યાર્થી માહિતી'!M35)</f>
        <v/>
      </c>
      <c r="M38" s="34"/>
      <c r="N38" s="51" t="str">
        <f>IF('વિદ્યાર્થી માહિતી'!N35="","",'વિદ્યાર્થી માહિતી'!N35)</f>
        <v/>
      </c>
      <c r="O38" s="34"/>
      <c r="P38" s="51" t="str">
        <f>IF('વિદ્યાર્થી માહિતી'!O35="","",'વિદ્યાર્થી માહિતી'!O35)</f>
        <v/>
      </c>
      <c r="Q38" s="34"/>
      <c r="X38" s="282">
        <v>32</v>
      </c>
    </row>
    <row r="39" spans="1:24" ht="23.25" customHeight="1" x14ac:dyDescent="0.2">
      <c r="A39" s="41">
        <f>'વિદ્યાર્થી માહિતી'!A36</f>
        <v>35</v>
      </c>
      <c r="B39" s="41" t="str">
        <f>IF('વિદ્યાર્થી માહિતી'!B36="","",'વિદ્યાર્થી માહિતી'!B36)</f>
        <v/>
      </c>
      <c r="C39" s="52" t="str">
        <f>IF('વિદ્યાર્થી માહિતી'!C36="","",'વિદ્યાર્થી માહિતી'!C36)</f>
        <v/>
      </c>
      <c r="D39" s="52" t="str">
        <f>IF('વિદ્યાર્થી માહિતી'!C36="","",'વિદ્યાર્થી માહિતી'!J36)</f>
        <v/>
      </c>
      <c r="E39" s="34"/>
      <c r="F39" s="34"/>
      <c r="G39" s="34"/>
      <c r="H39" s="34"/>
      <c r="I39" s="34"/>
      <c r="J39" s="34"/>
      <c r="K39" s="34"/>
      <c r="L39" s="51" t="str">
        <f>IF('વિદ્યાર્થી માહિતી'!M36="","",'વિદ્યાર્થી માહિતી'!M36)</f>
        <v/>
      </c>
      <c r="M39" s="34"/>
      <c r="N39" s="51" t="str">
        <f>IF('વિદ્યાર્થી માહિતી'!N36="","",'વિદ્યાર્થી માહિતી'!N36)</f>
        <v/>
      </c>
      <c r="O39" s="34"/>
      <c r="P39" s="51" t="str">
        <f>IF('વિદ્યાર્થી માહિતી'!O36="","",'વિદ્યાર્થી માહિતી'!O36)</f>
        <v/>
      </c>
      <c r="Q39" s="34"/>
      <c r="X39" s="282">
        <v>33</v>
      </c>
    </row>
    <row r="40" spans="1:24" ht="23.25" customHeight="1" x14ac:dyDescent="0.2">
      <c r="A40" s="41">
        <f>'વિદ્યાર્થી માહિતી'!A37</f>
        <v>36</v>
      </c>
      <c r="B40" s="41" t="str">
        <f>IF('વિદ્યાર્થી માહિતી'!B37="","",'વિદ્યાર્થી માહિતી'!B37)</f>
        <v/>
      </c>
      <c r="C40" s="52" t="str">
        <f>IF('વિદ્યાર્થી માહિતી'!C37="","",'વિદ્યાર્થી માહિતી'!C37)</f>
        <v/>
      </c>
      <c r="D40" s="52" t="str">
        <f>IF('વિદ્યાર્થી માહિતી'!C37="","",'વિદ્યાર્થી માહિતી'!J37)</f>
        <v/>
      </c>
      <c r="E40" s="34"/>
      <c r="F40" s="34"/>
      <c r="G40" s="34"/>
      <c r="H40" s="34"/>
      <c r="I40" s="34"/>
      <c r="J40" s="34"/>
      <c r="K40" s="34"/>
      <c r="L40" s="51" t="str">
        <f>IF('વિદ્યાર્થી માહિતી'!M37="","",'વિદ્યાર્થી માહિતી'!M37)</f>
        <v/>
      </c>
      <c r="M40" s="34"/>
      <c r="N40" s="51" t="str">
        <f>IF('વિદ્યાર્થી માહિતી'!N37="","",'વિદ્યાર્થી માહિતી'!N37)</f>
        <v/>
      </c>
      <c r="O40" s="34"/>
      <c r="P40" s="51" t="str">
        <f>IF('વિદ્યાર્થી માહિતી'!O37="","",'વિદ્યાર્થી માહિતી'!O37)</f>
        <v/>
      </c>
      <c r="Q40" s="34"/>
      <c r="X40" s="282">
        <v>34</v>
      </c>
    </row>
    <row r="41" spans="1:24" ht="23.25" customHeight="1" x14ac:dyDescent="0.2">
      <c r="A41" s="41">
        <f>'વિદ્યાર્થી માહિતી'!A38</f>
        <v>37</v>
      </c>
      <c r="B41" s="41" t="str">
        <f>IF('વિદ્યાર્થી માહિતી'!B38="","",'વિદ્યાર્થી માહિતી'!B38)</f>
        <v/>
      </c>
      <c r="C41" s="52" t="str">
        <f>IF('વિદ્યાર્થી માહિતી'!C38="","",'વિદ્યાર્થી માહિતી'!C38)</f>
        <v/>
      </c>
      <c r="D41" s="52" t="str">
        <f>IF('વિદ્યાર્થી માહિતી'!C38="","",'વિદ્યાર્થી માહિતી'!J38)</f>
        <v/>
      </c>
      <c r="E41" s="34"/>
      <c r="F41" s="34"/>
      <c r="G41" s="34"/>
      <c r="H41" s="34"/>
      <c r="I41" s="34"/>
      <c r="J41" s="34"/>
      <c r="K41" s="34"/>
      <c r="L41" s="51" t="str">
        <f>IF('વિદ્યાર્થી માહિતી'!M38="","",'વિદ્યાર્થી માહિતી'!M38)</f>
        <v/>
      </c>
      <c r="M41" s="34"/>
      <c r="N41" s="51" t="str">
        <f>IF('વિદ્યાર્થી માહિતી'!N38="","",'વિદ્યાર્થી માહિતી'!N38)</f>
        <v/>
      </c>
      <c r="O41" s="34"/>
      <c r="P41" s="51" t="str">
        <f>IF('વિદ્યાર્થી માહિતી'!O38="","",'વિદ્યાર્થી માહિતી'!O38)</f>
        <v/>
      </c>
      <c r="Q41" s="34"/>
      <c r="X41" s="282">
        <v>35</v>
      </c>
    </row>
    <row r="42" spans="1:24" ht="23.25" customHeight="1" x14ac:dyDescent="0.2">
      <c r="A42" s="41">
        <f>'વિદ્યાર્થી માહિતી'!A39</f>
        <v>38</v>
      </c>
      <c r="B42" s="41" t="str">
        <f>IF('વિદ્યાર્થી માહિતી'!B39="","",'વિદ્યાર્થી માહિતી'!B39)</f>
        <v/>
      </c>
      <c r="C42" s="52" t="str">
        <f>IF('વિદ્યાર્થી માહિતી'!C39="","",'વિદ્યાર્થી માહિતી'!C39)</f>
        <v/>
      </c>
      <c r="D42" s="52" t="str">
        <f>IF('વિદ્યાર્થી માહિતી'!C39="","",'વિદ્યાર્થી માહિતી'!J39)</f>
        <v/>
      </c>
      <c r="E42" s="34"/>
      <c r="F42" s="34"/>
      <c r="G42" s="34"/>
      <c r="H42" s="34"/>
      <c r="I42" s="34"/>
      <c r="J42" s="34"/>
      <c r="K42" s="34"/>
      <c r="L42" s="51" t="str">
        <f>IF('વિદ્યાર્થી માહિતી'!M39="","",'વિદ્યાર્થી માહિતી'!M39)</f>
        <v/>
      </c>
      <c r="M42" s="34"/>
      <c r="N42" s="51" t="str">
        <f>IF('વિદ્યાર્થી માહિતી'!N39="","",'વિદ્યાર્થી માહિતી'!N39)</f>
        <v/>
      </c>
      <c r="O42" s="34"/>
      <c r="P42" s="51" t="str">
        <f>IF('વિદ્યાર્થી માહિતી'!O39="","",'વિદ્યાર્થી માહિતી'!O39)</f>
        <v/>
      </c>
      <c r="Q42" s="34"/>
      <c r="X42" s="282">
        <v>36</v>
      </c>
    </row>
    <row r="43" spans="1:24" ht="23.25" customHeight="1" x14ac:dyDescent="0.2">
      <c r="A43" s="41">
        <f>'વિદ્યાર્થી માહિતી'!A40</f>
        <v>39</v>
      </c>
      <c r="B43" s="41" t="str">
        <f>IF('વિદ્યાર્થી માહિતી'!B40="","",'વિદ્યાર્થી માહિતી'!B40)</f>
        <v/>
      </c>
      <c r="C43" s="52" t="str">
        <f>IF('વિદ્યાર્થી માહિતી'!C40="","",'વિદ્યાર્થી માહિતી'!C40)</f>
        <v/>
      </c>
      <c r="D43" s="52" t="str">
        <f>IF('વિદ્યાર્થી માહિતી'!C40="","",'વિદ્યાર્થી માહિતી'!J40)</f>
        <v/>
      </c>
      <c r="E43" s="34"/>
      <c r="F43" s="34"/>
      <c r="G43" s="34"/>
      <c r="H43" s="34"/>
      <c r="I43" s="34"/>
      <c r="J43" s="34"/>
      <c r="K43" s="34"/>
      <c r="L43" s="51" t="str">
        <f>IF('વિદ્યાર્થી માહિતી'!M40="","",'વિદ્યાર્થી માહિતી'!M40)</f>
        <v/>
      </c>
      <c r="M43" s="34"/>
      <c r="N43" s="51" t="str">
        <f>IF('વિદ્યાર્થી માહિતી'!N40="","",'વિદ્યાર્થી માહિતી'!N40)</f>
        <v/>
      </c>
      <c r="O43" s="34"/>
      <c r="P43" s="51" t="str">
        <f>IF('વિદ્યાર્થી માહિતી'!O40="","",'વિદ્યાર્થી માહિતી'!O40)</f>
        <v/>
      </c>
      <c r="Q43" s="34"/>
      <c r="X43" s="282">
        <v>37</v>
      </c>
    </row>
    <row r="44" spans="1:24" ht="23.25" customHeight="1" x14ac:dyDescent="0.2">
      <c r="A44" s="41">
        <f>'વિદ્યાર્થી માહિતી'!A41</f>
        <v>40</v>
      </c>
      <c r="B44" s="41" t="str">
        <f>IF('વિદ્યાર્થી માહિતી'!B41="","",'વિદ્યાર્થી માહિતી'!B41)</f>
        <v/>
      </c>
      <c r="C44" s="52" t="str">
        <f>IF('વિદ્યાર્થી માહિતી'!C41="","",'વિદ્યાર્થી માહિતી'!C41)</f>
        <v/>
      </c>
      <c r="D44" s="52" t="str">
        <f>IF('વિદ્યાર્થી માહિતી'!C41="","",'વિદ્યાર્થી માહિતી'!J41)</f>
        <v/>
      </c>
      <c r="E44" s="34"/>
      <c r="F44" s="34"/>
      <c r="G44" s="34"/>
      <c r="H44" s="34"/>
      <c r="I44" s="34"/>
      <c r="J44" s="34"/>
      <c r="K44" s="34"/>
      <c r="L44" s="51" t="str">
        <f>IF('વિદ્યાર્થી માહિતી'!M41="","",'વિદ્યાર્થી માહિતી'!M41)</f>
        <v/>
      </c>
      <c r="M44" s="34"/>
      <c r="N44" s="51" t="str">
        <f>IF('વિદ્યાર્થી માહિતી'!N41="","",'વિદ્યાર્થી માહિતી'!N41)</f>
        <v/>
      </c>
      <c r="O44" s="34"/>
      <c r="P44" s="51" t="str">
        <f>IF('વિદ્યાર્થી માહિતી'!O41="","",'વિદ્યાર્થી માહિતી'!O41)</f>
        <v/>
      </c>
      <c r="Q44" s="34"/>
      <c r="X44" s="282">
        <v>38</v>
      </c>
    </row>
    <row r="45" spans="1:24" ht="23.25" customHeight="1" x14ac:dyDescent="0.2">
      <c r="A45" s="41">
        <f>'વિદ્યાર્થી માહિતી'!A42</f>
        <v>41</v>
      </c>
      <c r="B45" s="41" t="str">
        <f>IF('વિદ્યાર્થી માહિતી'!B42="","",'વિદ્યાર્થી માહિતી'!B42)</f>
        <v/>
      </c>
      <c r="C45" s="52" t="str">
        <f>IF('વિદ્યાર્થી માહિતી'!C42="","",'વિદ્યાર્થી માહિતી'!C42)</f>
        <v/>
      </c>
      <c r="D45" s="52" t="str">
        <f>IF('વિદ્યાર્થી માહિતી'!C42="","",'વિદ્યાર્થી માહિતી'!J42)</f>
        <v/>
      </c>
      <c r="E45" s="34"/>
      <c r="F45" s="34"/>
      <c r="G45" s="34"/>
      <c r="H45" s="34"/>
      <c r="I45" s="34"/>
      <c r="J45" s="34"/>
      <c r="K45" s="34"/>
      <c r="L45" s="51" t="str">
        <f>IF('વિદ્યાર્થી માહિતી'!M42="","",'વિદ્યાર્થી માહિતી'!M42)</f>
        <v/>
      </c>
      <c r="M45" s="34"/>
      <c r="N45" s="51" t="str">
        <f>IF('વિદ્યાર્થી માહિતી'!N42="","",'વિદ્યાર્થી માહિતી'!N42)</f>
        <v/>
      </c>
      <c r="O45" s="34"/>
      <c r="P45" s="51" t="str">
        <f>IF('વિદ્યાર્થી માહિતી'!O42="","",'વિદ્યાર્થી માહિતી'!O42)</f>
        <v/>
      </c>
      <c r="Q45" s="34"/>
      <c r="X45" s="282">
        <v>39</v>
      </c>
    </row>
    <row r="46" spans="1:24" ht="23.25" customHeight="1" x14ac:dyDescent="0.2">
      <c r="A46" s="41">
        <f>'વિદ્યાર્થી માહિતી'!A43</f>
        <v>42</v>
      </c>
      <c r="B46" s="41" t="str">
        <f>IF('વિદ્યાર્થી માહિતી'!B43="","",'વિદ્યાર્થી માહિતી'!B43)</f>
        <v/>
      </c>
      <c r="C46" s="52" t="str">
        <f>IF('વિદ્યાર્થી માહિતી'!C43="","",'વિદ્યાર્થી માહિતી'!C43)</f>
        <v/>
      </c>
      <c r="D46" s="52" t="str">
        <f>IF('વિદ્યાર્થી માહિતી'!C43="","",'વિદ્યાર્થી માહિતી'!J43)</f>
        <v/>
      </c>
      <c r="E46" s="34"/>
      <c r="F46" s="34"/>
      <c r="G46" s="34"/>
      <c r="H46" s="34"/>
      <c r="I46" s="34"/>
      <c r="J46" s="34"/>
      <c r="K46" s="34"/>
      <c r="L46" s="51" t="str">
        <f>IF('વિદ્યાર્થી માહિતી'!M43="","",'વિદ્યાર્થી માહિતી'!M43)</f>
        <v/>
      </c>
      <c r="M46" s="34"/>
      <c r="N46" s="51" t="str">
        <f>IF('વિદ્યાર્થી માહિતી'!N43="","",'વિદ્યાર્થી માહિતી'!N43)</f>
        <v/>
      </c>
      <c r="O46" s="34"/>
      <c r="P46" s="51" t="str">
        <f>IF('વિદ્યાર્થી માહિતી'!O43="","",'વિદ્યાર્થી માહિતી'!O43)</f>
        <v/>
      </c>
      <c r="Q46" s="34"/>
      <c r="X46" s="282">
        <v>40</v>
      </c>
    </row>
    <row r="47" spans="1:24" ht="23.25" customHeight="1" x14ac:dyDescent="0.2">
      <c r="A47" s="41">
        <f>'વિદ્યાર્થી માહિતી'!A44</f>
        <v>43</v>
      </c>
      <c r="B47" s="41" t="str">
        <f>IF('વિદ્યાર્થી માહિતી'!B44="","",'વિદ્યાર્થી માહિતી'!B44)</f>
        <v/>
      </c>
      <c r="C47" s="52" t="str">
        <f>IF('વિદ્યાર્થી માહિતી'!C44="","",'વિદ્યાર્થી માહિતી'!C44)</f>
        <v/>
      </c>
      <c r="D47" s="52" t="str">
        <f>IF('વિદ્યાર્થી માહિતી'!C44="","",'વિદ્યાર્થી માહિતી'!J44)</f>
        <v/>
      </c>
      <c r="E47" s="34"/>
      <c r="F47" s="34"/>
      <c r="G47" s="34"/>
      <c r="H47" s="34"/>
      <c r="I47" s="34"/>
      <c r="J47" s="34"/>
      <c r="K47" s="34"/>
      <c r="L47" s="51" t="str">
        <f>IF('વિદ્યાર્થી માહિતી'!M44="","",'વિદ્યાર્થી માહિતી'!M44)</f>
        <v/>
      </c>
      <c r="M47" s="34"/>
      <c r="N47" s="51" t="str">
        <f>IF('વિદ્યાર્થી માહિતી'!N44="","",'વિદ્યાર્થી માહિતી'!N44)</f>
        <v/>
      </c>
      <c r="O47" s="34"/>
      <c r="P47" s="51" t="str">
        <f>IF('વિદ્યાર્થી માહિતી'!O44="","",'વિદ્યાર્થી માહિતી'!O44)</f>
        <v/>
      </c>
      <c r="Q47" s="34"/>
      <c r="X47" s="282">
        <v>41</v>
      </c>
    </row>
    <row r="48" spans="1:24" ht="23.25" customHeight="1" x14ac:dyDescent="0.2">
      <c r="A48" s="41">
        <f>'વિદ્યાર્થી માહિતી'!A45</f>
        <v>44</v>
      </c>
      <c r="B48" s="41" t="str">
        <f>IF('વિદ્યાર્થી માહિતી'!B45="","",'વિદ્યાર્થી માહિતી'!B45)</f>
        <v/>
      </c>
      <c r="C48" s="52" t="str">
        <f>IF('વિદ્યાર્થી માહિતી'!C45="","",'વિદ્યાર્થી માહિતી'!C45)</f>
        <v/>
      </c>
      <c r="D48" s="52" t="str">
        <f>IF('વિદ્યાર્થી માહિતી'!C45="","",'વિદ્યાર્થી માહિતી'!J45)</f>
        <v/>
      </c>
      <c r="E48" s="34"/>
      <c r="F48" s="34"/>
      <c r="G48" s="34"/>
      <c r="H48" s="34"/>
      <c r="I48" s="34"/>
      <c r="J48" s="34"/>
      <c r="K48" s="34"/>
      <c r="L48" s="51" t="str">
        <f>IF('વિદ્યાર્થી માહિતી'!M45="","",'વિદ્યાર્થી માહિતી'!M45)</f>
        <v/>
      </c>
      <c r="M48" s="34"/>
      <c r="N48" s="51" t="str">
        <f>IF('વિદ્યાર્થી માહિતી'!N45="","",'વિદ્યાર્થી માહિતી'!N45)</f>
        <v/>
      </c>
      <c r="O48" s="34"/>
      <c r="P48" s="51" t="str">
        <f>IF('વિદ્યાર્થી માહિતી'!O45="","",'વિદ્યાર્થી માહિતી'!O45)</f>
        <v/>
      </c>
      <c r="Q48" s="34"/>
      <c r="X48" s="282">
        <v>42</v>
      </c>
    </row>
    <row r="49" spans="1:24" ht="23.25" customHeight="1" x14ac:dyDescent="0.2">
      <c r="A49" s="41">
        <f>'વિદ્યાર્થી માહિતી'!A46</f>
        <v>45</v>
      </c>
      <c r="B49" s="41" t="str">
        <f>IF('વિદ્યાર્થી માહિતી'!B46="","",'વિદ્યાર્થી માહિતી'!B46)</f>
        <v/>
      </c>
      <c r="C49" s="52" t="str">
        <f>IF('વિદ્યાર્થી માહિતી'!C46="","",'વિદ્યાર્થી માહિતી'!C46)</f>
        <v/>
      </c>
      <c r="D49" s="52" t="str">
        <f>IF('વિદ્યાર્થી માહિતી'!C46="","",'વિદ્યાર્થી માહિતી'!J46)</f>
        <v/>
      </c>
      <c r="E49" s="34"/>
      <c r="F49" s="34"/>
      <c r="G49" s="34"/>
      <c r="H49" s="34"/>
      <c r="I49" s="34"/>
      <c r="J49" s="34"/>
      <c r="K49" s="34"/>
      <c r="L49" s="51" t="str">
        <f>IF('વિદ્યાર્થી માહિતી'!M46="","",'વિદ્યાર્થી માહિતી'!M46)</f>
        <v/>
      </c>
      <c r="M49" s="34"/>
      <c r="N49" s="51" t="str">
        <f>IF('વિદ્યાર્થી માહિતી'!N46="","",'વિદ્યાર્થી માહિતી'!N46)</f>
        <v/>
      </c>
      <c r="O49" s="34"/>
      <c r="P49" s="51" t="str">
        <f>IF('વિદ્યાર્થી માહિતી'!O46="","",'વિદ્યાર્થી માહિતી'!O46)</f>
        <v/>
      </c>
      <c r="Q49" s="34"/>
      <c r="X49" s="282">
        <v>43</v>
      </c>
    </row>
    <row r="50" spans="1:24" ht="23.25" customHeight="1" x14ac:dyDescent="0.2">
      <c r="A50" s="41">
        <f>'વિદ્યાર્થી માહિતી'!A47</f>
        <v>46</v>
      </c>
      <c r="B50" s="41" t="str">
        <f>IF('વિદ્યાર્થી માહિતી'!B47="","",'વિદ્યાર્થી માહિતી'!B47)</f>
        <v/>
      </c>
      <c r="C50" s="52" t="str">
        <f>IF('વિદ્યાર્થી માહિતી'!C47="","",'વિદ્યાર્થી માહિતી'!C47)</f>
        <v/>
      </c>
      <c r="D50" s="52" t="str">
        <f>IF('વિદ્યાર્થી માહિતી'!C47="","",'વિદ્યાર્થી માહિતી'!J47)</f>
        <v/>
      </c>
      <c r="E50" s="34"/>
      <c r="F50" s="34"/>
      <c r="G50" s="34"/>
      <c r="H50" s="34"/>
      <c r="I50" s="34"/>
      <c r="J50" s="34"/>
      <c r="K50" s="34"/>
      <c r="L50" s="51" t="str">
        <f>IF('વિદ્યાર્થી માહિતી'!M47="","",'વિદ્યાર્થી માહિતી'!M47)</f>
        <v/>
      </c>
      <c r="M50" s="34"/>
      <c r="N50" s="51" t="str">
        <f>IF('વિદ્યાર્થી માહિતી'!N47="","",'વિદ્યાર્થી માહિતી'!N47)</f>
        <v/>
      </c>
      <c r="O50" s="34"/>
      <c r="P50" s="51" t="str">
        <f>IF('વિદ્યાર્થી માહિતી'!O47="","",'વિદ્યાર્થી માહિતી'!O47)</f>
        <v/>
      </c>
      <c r="Q50" s="34"/>
      <c r="X50" s="282">
        <v>44</v>
      </c>
    </row>
    <row r="51" spans="1:24" ht="23.25" customHeight="1" x14ac:dyDescent="0.2">
      <c r="A51" s="41">
        <f>'વિદ્યાર્થી માહિતી'!A48</f>
        <v>47</v>
      </c>
      <c r="B51" s="41" t="str">
        <f>IF('વિદ્યાર્થી માહિતી'!B48="","",'વિદ્યાર્થી માહિતી'!B48)</f>
        <v/>
      </c>
      <c r="C51" s="52" t="str">
        <f>IF('વિદ્યાર્થી માહિતી'!C48="","",'વિદ્યાર્થી માહિતી'!C48)</f>
        <v/>
      </c>
      <c r="D51" s="52" t="str">
        <f>IF('વિદ્યાર્થી માહિતી'!C48="","",'વિદ્યાર્થી માહિતી'!J48)</f>
        <v/>
      </c>
      <c r="E51" s="34"/>
      <c r="F51" s="34"/>
      <c r="G51" s="34"/>
      <c r="H51" s="34"/>
      <c r="I51" s="34"/>
      <c r="J51" s="34"/>
      <c r="K51" s="34"/>
      <c r="L51" s="51" t="str">
        <f>IF('વિદ્યાર્થી માહિતી'!M48="","",'વિદ્યાર્થી માહિતી'!M48)</f>
        <v/>
      </c>
      <c r="M51" s="34"/>
      <c r="N51" s="51" t="str">
        <f>IF('વિદ્યાર્થી માહિતી'!N48="","",'વિદ્યાર્થી માહિતી'!N48)</f>
        <v/>
      </c>
      <c r="O51" s="34"/>
      <c r="P51" s="51" t="str">
        <f>IF('વિદ્યાર્થી માહિતી'!O48="","",'વિદ્યાર્થી માહિતી'!O48)</f>
        <v/>
      </c>
      <c r="Q51" s="34"/>
      <c r="X51" s="282">
        <v>45</v>
      </c>
    </row>
    <row r="52" spans="1:24" ht="23.25" customHeight="1" x14ac:dyDescent="0.2">
      <c r="A52" s="41">
        <f>'વિદ્યાર્થી માહિતી'!A49</f>
        <v>48</v>
      </c>
      <c r="B52" s="41" t="str">
        <f>IF('વિદ્યાર્થી માહિતી'!B49="","",'વિદ્યાર્થી માહિતી'!B49)</f>
        <v/>
      </c>
      <c r="C52" s="52" t="str">
        <f>IF('વિદ્યાર્થી માહિતી'!C49="","",'વિદ્યાર્થી માહિતી'!C49)</f>
        <v/>
      </c>
      <c r="D52" s="52" t="str">
        <f>IF('વિદ્યાર્થી માહિતી'!C49="","",'વિદ્યાર્થી માહિતી'!J49)</f>
        <v/>
      </c>
      <c r="E52" s="34"/>
      <c r="F52" s="34"/>
      <c r="G52" s="34"/>
      <c r="H52" s="34"/>
      <c r="I52" s="34"/>
      <c r="J52" s="34"/>
      <c r="K52" s="34"/>
      <c r="L52" s="51" t="str">
        <f>IF('વિદ્યાર્થી માહિતી'!M49="","",'વિદ્યાર્થી માહિતી'!M49)</f>
        <v/>
      </c>
      <c r="M52" s="34"/>
      <c r="N52" s="51" t="str">
        <f>IF('વિદ્યાર્થી માહિતી'!N49="","",'વિદ્યાર્થી માહિતી'!N49)</f>
        <v/>
      </c>
      <c r="O52" s="34"/>
      <c r="P52" s="51" t="str">
        <f>IF('વિદ્યાર્થી માહિતી'!O49="","",'વિદ્યાર્થી માહિતી'!O49)</f>
        <v/>
      </c>
      <c r="Q52" s="34"/>
      <c r="X52" s="282">
        <v>46</v>
      </c>
    </row>
    <row r="53" spans="1:24" ht="23.25" customHeight="1" x14ac:dyDescent="0.2">
      <c r="A53" s="41">
        <f>'વિદ્યાર્થી માહિતી'!A50</f>
        <v>49</v>
      </c>
      <c r="B53" s="41" t="str">
        <f>IF('વિદ્યાર્થી માહિતી'!B50="","",'વિદ્યાર્થી માહિતી'!B50)</f>
        <v/>
      </c>
      <c r="C53" s="52" t="str">
        <f>IF('વિદ્યાર્થી માહિતી'!C50="","",'વિદ્યાર્થી માહિતી'!C50)</f>
        <v/>
      </c>
      <c r="D53" s="52" t="str">
        <f>IF('વિદ્યાર્થી માહિતી'!C50="","",'વિદ્યાર્થી માહિતી'!J50)</f>
        <v/>
      </c>
      <c r="E53" s="34"/>
      <c r="F53" s="34"/>
      <c r="G53" s="34"/>
      <c r="H53" s="34"/>
      <c r="I53" s="34"/>
      <c r="J53" s="34"/>
      <c r="K53" s="34"/>
      <c r="L53" s="51" t="str">
        <f>IF('વિદ્યાર્થી માહિતી'!M50="","",'વિદ્યાર્થી માહિતી'!M50)</f>
        <v/>
      </c>
      <c r="M53" s="34"/>
      <c r="N53" s="51" t="str">
        <f>IF('વિદ્યાર્થી માહિતી'!N50="","",'વિદ્યાર્થી માહિતી'!N50)</f>
        <v/>
      </c>
      <c r="O53" s="34"/>
      <c r="P53" s="51" t="str">
        <f>IF('વિદ્યાર્થી માહિતી'!O50="","",'વિદ્યાર્થી માહિતી'!O50)</f>
        <v/>
      </c>
      <c r="Q53" s="34"/>
      <c r="X53" s="282">
        <v>47</v>
      </c>
    </row>
    <row r="54" spans="1:24" ht="23.25" customHeight="1" x14ac:dyDescent="0.2">
      <c r="A54" s="41">
        <f>'વિદ્યાર્થી માહિતી'!A51</f>
        <v>50</v>
      </c>
      <c r="B54" s="41" t="str">
        <f>IF('વિદ્યાર્થી માહિતી'!B51="","",'વિદ્યાર્થી માહિતી'!B51)</f>
        <v/>
      </c>
      <c r="C54" s="52" t="str">
        <f>IF('વિદ્યાર્થી માહિતી'!C51="","",'વિદ્યાર્થી માહિતી'!C51)</f>
        <v/>
      </c>
      <c r="D54" s="52" t="str">
        <f>IF('વિદ્યાર્થી માહિતી'!C51="","",'વિદ્યાર્થી માહિતી'!J51)</f>
        <v/>
      </c>
      <c r="E54" s="34"/>
      <c r="F54" s="34"/>
      <c r="G54" s="34"/>
      <c r="H54" s="34"/>
      <c r="I54" s="34"/>
      <c r="J54" s="34"/>
      <c r="K54" s="34"/>
      <c r="L54" s="51" t="str">
        <f>IF('વિદ્યાર્થી માહિતી'!M51="","",'વિદ્યાર્થી માહિતી'!M51)</f>
        <v/>
      </c>
      <c r="M54" s="34"/>
      <c r="N54" s="51" t="str">
        <f>IF('વિદ્યાર્થી માહિતી'!N51="","",'વિદ્યાર્થી માહિતી'!N51)</f>
        <v/>
      </c>
      <c r="O54" s="34"/>
      <c r="P54" s="51" t="str">
        <f>IF('વિદ્યાર્થી માહિતી'!O51="","",'વિદ્યાર્થી માહિતી'!O51)</f>
        <v/>
      </c>
      <c r="Q54" s="34"/>
      <c r="X54" s="282">
        <v>48</v>
      </c>
    </row>
    <row r="55" spans="1:24" ht="23.25" customHeight="1" x14ac:dyDescent="0.2">
      <c r="A55" s="41">
        <f>'વિદ્યાર્થી માહિતી'!A52</f>
        <v>51</v>
      </c>
      <c r="B55" s="41" t="str">
        <f>IF('વિદ્યાર્થી માહિતી'!B52="","",'વિદ્યાર્થી માહિતી'!B52)</f>
        <v/>
      </c>
      <c r="C55" s="52" t="str">
        <f>IF('વિદ્યાર્થી માહિતી'!C52="","",'વિદ્યાર્થી માહિતી'!C52)</f>
        <v/>
      </c>
      <c r="D55" s="52" t="str">
        <f>IF('વિદ્યાર્થી માહિતી'!C52="","",'વિદ્યાર્થી માહિતી'!J52)</f>
        <v/>
      </c>
      <c r="E55" s="34"/>
      <c r="F55" s="34"/>
      <c r="G55" s="34"/>
      <c r="H55" s="34"/>
      <c r="I55" s="34"/>
      <c r="J55" s="34"/>
      <c r="K55" s="34"/>
      <c r="L55" s="51" t="str">
        <f>IF('વિદ્યાર્થી માહિતી'!M52="","",'વિદ્યાર્થી માહિતી'!M52)</f>
        <v/>
      </c>
      <c r="M55" s="34"/>
      <c r="N55" s="51" t="str">
        <f>IF('વિદ્યાર્થી માહિતી'!N52="","",'વિદ્યાર્થી માહિતી'!N52)</f>
        <v/>
      </c>
      <c r="O55" s="34"/>
      <c r="P55" s="51" t="str">
        <f>IF('વિદ્યાર્થી માહિતી'!O52="","",'વિદ્યાર્થી માહિતી'!O52)</f>
        <v/>
      </c>
      <c r="Q55" s="34"/>
      <c r="X55" s="282">
        <v>49</v>
      </c>
    </row>
    <row r="56" spans="1:24" ht="23.25" customHeight="1" x14ac:dyDescent="0.2">
      <c r="A56" s="41">
        <f>'વિદ્યાર્થી માહિતી'!A53</f>
        <v>52</v>
      </c>
      <c r="B56" s="41" t="str">
        <f>IF('વિદ્યાર્થી માહિતી'!B53="","",'વિદ્યાર્થી માહિતી'!B53)</f>
        <v/>
      </c>
      <c r="C56" s="52" t="str">
        <f>IF('વિદ્યાર્થી માહિતી'!C53="","",'વિદ્યાર્થી માહિતી'!C53)</f>
        <v/>
      </c>
      <c r="D56" s="52" t="str">
        <f>IF('વિદ્યાર્થી માહિતી'!C53="","",'વિદ્યાર્થી માહિતી'!J53)</f>
        <v/>
      </c>
      <c r="E56" s="34"/>
      <c r="F56" s="34"/>
      <c r="G56" s="34"/>
      <c r="H56" s="34"/>
      <c r="I56" s="34"/>
      <c r="J56" s="34"/>
      <c r="K56" s="34"/>
      <c r="L56" s="51" t="str">
        <f>IF('વિદ્યાર્થી માહિતી'!M53="","",'વિદ્યાર્થી માહિતી'!M53)</f>
        <v/>
      </c>
      <c r="M56" s="34"/>
      <c r="N56" s="51" t="str">
        <f>IF('વિદ્યાર્થી માહિતી'!N53="","",'વિદ્યાર્થી માહિતી'!N53)</f>
        <v/>
      </c>
      <c r="O56" s="34"/>
      <c r="P56" s="51" t="str">
        <f>IF('વિદ્યાર્થી માહિતી'!O53="","",'વિદ્યાર્થી માહિતી'!O53)</f>
        <v/>
      </c>
      <c r="Q56" s="34"/>
      <c r="X56" s="282">
        <v>50</v>
      </c>
    </row>
    <row r="57" spans="1:24" ht="23.25" customHeight="1" x14ac:dyDescent="0.2">
      <c r="A57" s="41">
        <f>'વિદ્યાર્થી માહિતી'!A54</f>
        <v>53</v>
      </c>
      <c r="B57" s="41" t="str">
        <f>IF('વિદ્યાર્થી માહિતી'!B54="","",'વિદ્યાર્થી માહિતી'!B54)</f>
        <v/>
      </c>
      <c r="C57" s="52" t="str">
        <f>IF('વિદ્યાર્થી માહિતી'!C54="","",'વિદ્યાર્થી માહિતી'!C54)</f>
        <v/>
      </c>
      <c r="D57" s="52" t="str">
        <f>IF('વિદ્યાર્થી માહિતી'!C54="","",'વિદ્યાર્થી માહિતી'!J54)</f>
        <v/>
      </c>
      <c r="E57" s="34"/>
      <c r="F57" s="34"/>
      <c r="G57" s="34"/>
      <c r="H57" s="34"/>
      <c r="I57" s="34"/>
      <c r="J57" s="34"/>
      <c r="K57" s="34"/>
      <c r="L57" s="51" t="str">
        <f>IF('વિદ્યાર્થી માહિતી'!M54="","",'વિદ્યાર્થી માહિતી'!M54)</f>
        <v/>
      </c>
      <c r="M57" s="34"/>
      <c r="N57" s="51" t="str">
        <f>IF('વિદ્યાર્થી માહિતી'!N54="","",'વિદ્યાર્થી માહિતી'!N54)</f>
        <v/>
      </c>
      <c r="O57" s="34"/>
      <c r="P57" s="51" t="str">
        <f>IF('વિદ્યાર્થી માહિતી'!O54="","",'વિદ્યાર્થી માહિતી'!O54)</f>
        <v/>
      </c>
      <c r="Q57" s="34"/>
      <c r="X57" s="282">
        <v>51</v>
      </c>
    </row>
    <row r="58" spans="1:24" ht="23.25" customHeight="1" x14ac:dyDescent="0.2">
      <c r="A58" s="41">
        <f>'વિદ્યાર્થી માહિતી'!A55</f>
        <v>54</v>
      </c>
      <c r="B58" s="41" t="str">
        <f>IF('વિદ્યાર્થી માહિતી'!B55="","",'વિદ્યાર્થી માહિતી'!B55)</f>
        <v/>
      </c>
      <c r="C58" s="52" t="str">
        <f>IF('વિદ્યાર્થી માહિતી'!C55="","",'વિદ્યાર્થી માહિતી'!C55)</f>
        <v/>
      </c>
      <c r="D58" s="52" t="str">
        <f>IF('વિદ્યાર્થી માહિતી'!C55="","",'વિદ્યાર્થી માહિતી'!J55)</f>
        <v/>
      </c>
      <c r="E58" s="34"/>
      <c r="F58" s="34"/>
      <c r="G58" s="34"/>
      <c r="H58" s="34"/>
      <c r="I58" s="34"/>
      <c r="J58" s="34"/>
      <c r="K58" s="34"/>
      <c r="L58" s="51" t="str">
        <f>IF('વિદ્યાર્થી માહિતી'!M55="","",'વિદ્યાર્થી માહિતી'!M55)</f>
        <v/>
      </c>
      <c r="M58" s="34"/>
      <c r="N58" s="51" t="str">
        <f>IF('વિદ્યાર્થી માહિતી'!N55="","",'વિદ્યાર્થી માહિતી'!N55)</f>
        <v/>
      </c>
      <c r="O58" s="34"/>
      <c r="P58" s="51" t="str">
        <f>IF('વિદ્યાર્થી માહિતી'!O55="","",'વિદ્યાર્થી માહિતી'!O55)</f>
        <v/>
      </c>
      <c r="Q58" s="34"/>
      <c r="X58" s="282">
        <v>52</v>
      </c>
    </row>
    <row r="59" spans="1:24" ht="23.25" customHeight="1" x14ac:dyDescent="0.2">
      <c r="A59" s="41">
        <f>'વિદ્યાર્થી માહિતી'!A56</f>
        <v>55</v>
      </c>
      <c r="B59" s="41" t="str">
        <f>IF('વિદ્યાર્થી માહિતી'!B56="","",'વિદ્યાર્થી માહિતી'!B56)</f>
        <v/>
      </c>
      <c r="C59" s="52" t="str">
        <f>IF('વિદ્યાર્થી માહિતી'!C56="","",'વિદ્યાર્થી માહિતી'!C56)</f>
        <v/>
      </c>
      <c r="D59" s="52" t="str">
        <f>IF('વિદ્યાર્થી માહિતી'!C56="","",'વિદ્યાર્થી માહિતી'!J56)</f>
        <v/>
      </c>
      <c r="E59" s="34"/>
      <c r="F59" s="34"/>
      <c r="G59" s="34"/>
      <c r="H59" s="34"/>
      <c r="I59" s="34"/>
      <c r="J59" s="34"/>
      <c r="K59" s="34"/>
      <c r="L59" s="51" t="str">
        <f>IF('વિદ્યાર્થી માહિતી'!M56="","",'વિદ્યાર્થી માહિતી'!M56)</f>
        <v/>
      </c>
      <c r="M59" s="34"/>
      <c r="N59" s="51" t="str">
        <f>IF('વિદ્યાર્થી માહિતી'!N56="","",'વિદ્યાર્થી માહિતી'!N56)</f>
        <v/>
      </c>
      <c r="O59" s="34"/>
      <c r="P59" s="51" t="str">
        <f>IF('વિદ્યાર્થી માહિતી'!O56="","",'વિદ્યાર્થી માહિતી'!O56)</f>
        <v/>
      </c>
      <c r="Q59" s="34"/>
      <c r="X59" s="282">
        <v>53</v>
      </c>
    </row>
    <row r="60" spans="1:24" ht="23.25" customHeight="1" x14ac:dyDescent="0.2">
      <c r="A60" s="41">
        <f>'વિદ્યાર્થી માહિતી'!A57</f>
        <v>56</v>
      </c>
      <c r="B60" s="41" t="str">
        <f>IF('વિદ્યાર્થી માહિતી'!B57="","",'વિદ્યાર્થી માહિતી'!B57)</f>
        <v/>
      </c>
      <c r="C60" s="52" t="str">
        <f>IF('વિદ્યાર્થી માહિતી'!C57="","",'વિદ્યાર્થી માહિતી'!C57)</f>
        <v/>
      </c>
      <c r="D60" s="52" t="str">
        <f>IF('વિદ્યાર્થી માહિતી'!C57="","",'વિદ્યાર્થી માહિતી'!J57)</f>
        <v/>
      </c>
      <c r="E60" s="34"/>
      <c r="F60" s="34"/>
      <c r="G60" s="34"/>
      <c r="H60" s="34"/>
      <c r="I60" s="34"/>
      <c r="J60" s="34"/>
      <c r="K60" s="34"/>
      <c r="L60" s="51" t="str">
        <f>IF('વિદ્યાર્થી માહિતી'!M57="","",'વિદ્યાર્થી માહિતી'!M57)</f>
        <v/>
      </c>
      <c r="M60" s="34"/>
      <c r="N60" s="51" t="str">
        <f>IF('વિદ્યાર્થી માહિતી'!N57="","",'વિદ્યાર્થી માહિતી'!N57)</f>
        <v/>
      </c>
      <c r="O60" s="34"/>
      <c r="P60" s="51" t="str">
        <f>IF('વિદ્યાર્થી માહિતી'!O57="","",'વિદ્યાર્થી માહિતી'!O57)</f>
        <v/>
      </c>
      <c r="Q60" s="34"/>
      <c r="X60" s="282">
        <v>54</v>
      </c>
    </row>
    <row r="61" spans="1:24" ht="23.25" customHeight="1" x14ac:dyDescent="0.2">
      <c r="A61" s="41">
        <f>'વિદ્યાર્થી માહિતી'!A58</f>
        <v>57</v>
      </c>
      <c r="B61" s="41" t="str">
        <f>IF('વિદ્યાર્થી માહિતી'!B58="","",'વિદ્યાર્થી માહિતી'!B58)</f>
        <v/>
      </c>
      <c r="C61" s="52" t="str">
        <f>IF('વિદ્યાર્થી માહિતી'!C58="","",'વિદ્યાર્થી માહિતી'!C58)</f>
        <v/>
      </c>
      <c r="D61" s="52" t="str">
        <f>IF('વિદ્યાર્થી માહિતી'!C58="","",'વિદ્યાર્થી માહિતી'!J58)</f>
        <v/>
      </c>
      <c r="E61" s="34"/>
      <c r="F61" s="34"/>
      <c r="G61" s="34"/>
      <c r="H61" s="34"/>
      <c r="I61" s="34"/>
      <c r="J61" s="34"/>
      <c r="K61" s="34"/>
      <c r="L61" s="51" t="str">
        <f>IF('વિદ્યાર્થી માહિતી'!M58="","",'વિદ્યાર્થી માહિતી'!M58)</f>
        <v/>
      </c>
      <c r="M61" s="34"/>
      <c r="N61" s="51" t="str">
        <f>IF('વિદ્યાર્થી માહિતી'!N58="","",'વિદ્યાર્થી માહિતી'!N58)</f>
        <v/>
      </c>
      <c r="O61" s="34"/>
      <c r="P61" s="51" t="str">
        <f>IF('વિદ્યાર્થી માહિતી'!O58="","",'વિદ્યાર્થી માહિતી'!O58)</f>
        <v/>
      </c>
      <c r="Q61" s="34"/>
      <c r="X61" s="282">
        <v>55</v>
      </c>
    </row>
    <row r="62" spans="1:24" ht="23.25" customHeight="1" x14ac:dyDescent="0.2">
      <c r="A62" s="41">
        <f>'વિદ્યાર્થી માહિતી'!A59</f>
        <v>58</v>
      </c>
      <c r="B62" s="41" t="str">
        <f>IF('વિદ્યાર્થી માહિતી'!B59="","",'વિદ્યાર્થી માહિતી'!B59)</f>
        <v/>
      </c>
      <c r="C62" s="52" t="str">
        <f>IF('વિદ્યાર્થી માહિતી'!C59="","",'વિદ્યાર્થી માહિતી'!C59)</f>
        <v/>
      </c>
      <c r="D62" s="52" t="str">
        <f>IF('વિદ્યાર્થી માહિતી'!C59="","",'વિદ્યાર્થી માહિતી'!J59)</f>
        <v/>
      </c>
      <c r="E62" s="34"/>
      <c r="F62" s="34"/>
      <c r="G62" s="34"/>
      <c r="H62" s="34"/>
      <c r="I62" s="34"/>
      <c r="J62" s="34"/>
      <c r="K62" s="34"/>
      <c r="L62" s="51" t="str">
        <f>IF('વિદ્યાર્થી માહિતી'!M59="","",'વિદ્યાર્થી માહિતી'!M59)</f>
        <v/>
      </c>
      <c r="M62" s="34"/>
      <c r="N62" s="51" t="str">
        <f>IF('વિદ્યાર્થી માહિતી'!N59="","",'વિદ્યાર્થી માહિતી'!N59)</f>
        <v/>
      </c>
      <c r="O62" s="34"/>
      <c r="P62" s="51" t="str">
        <f>IF('વિદ્યાર્થી માહિતી'!O59="","",'વિદ્યાર્થી માહિતી'!O59)</f>
        <v/>
      </c>
      <c r="Q62" s="34"/>
      <c r="X62" s="282">
        <v>56</v>
      </c>
    </row>
    <row r="63" spans="1:24" ht="23.25" customHeight="1" x14ac:dyDescent="0.2">
      <c r="A63" s="41">
        <f>'વિદ્યાર્થી માહિતી'!A60</f>
        <v>59</v>
      </c>
      <c r="B63" s="41" t="str">
        <f>IF('વિદ્યાર્થી માહિતી'!B60="","",'વિદ્યાર્થી માહિતી'!B60)</f>
        <v/>
      </c>
      <c r="C63" s="52" t="str">
        <f>IF('વિદ્યાર્થી માહિતી'!C60="","",'વિદ્યાર્થી માહિતી'!C60)</f>
        <v/>
      </c>
      <c r="D63" s="52" t="str">
        <f>IF('વિદ્યાર્થી માહિતી'!C60="","",'વિદ્યાર્થી માહિતી'!J60)</f>
        <v/>
      </c>
      <c r="E63" s="34"/>
      <c r="F63" s="34"/>
      <c r="G63" s="34"/>
      <c r="H63" s="34"/>
      <c r="I63" s="34"/>
      <c r="J63" s="34"/>
      <c r="K63" s="34"/>
      <c r="L63" s="51" t="str">
        <f>IF('વિદ્યાર્થી માહિતી'!M60="","",'વિદ્યાર્થી માહિતી'!M60)</f>
        <v/>
      </c>
      <c r="M63" s="34"/>
      <c r="N63" s="51" t="str">
        <f>IF('વિદ્યાર્થી માહિતી'!N60="","",'વિદ્યાર્થી માહિતી'!N60)</f>
        <v/>
      </c>
      <c r="O63" s="34"/>
      <c r="P63" s="51" t="str">
        <f>IF('વિદ્યાર્થી માહિતી'!O60="","",'વિદ્યાર્થી માહિતી'!O60)</f>
        <v/>
      </c>
      <c r="Q63" s="34"/>
      <c r="X63" s="282">
        <v>57</v>
      </c>
    </row>
    <row r="64" spans="1:24" ht="23.25" customHeight="1" x14ac:dyDescent="0.2">
      <c r="A64" s="41">
        <f>'વિદ્યાર્થી માહિતી'!A61</f>
        <v>60</v>
      </c>
      <c r="B64" s="41" t="str">
        <f>IF('વિદ્યાર્થી માહિતી'!B61="","",'વિદ્યાર્થી માહિતી'!B61)</f>
        <v/>
      </c>
      <c r="C64" s="52" t="str">
        <f>IF('વિદ્યાર્થી માહિતી'!C61="","",'વિદ્યાર્થી માહિતી'!C61)</f>
        <v/>
      </c>
      <c r="D64" s="52" t="str">
        <f>IF('વિદ્યાર્થી માહિતી'!C61="","",'વિદ્યાર્થી માહિતી'!J61)</f>
        <v/>
      </c>
      <c r="E64" s="34"/>
      <c r="F64" s="34"/>
      <c r="G64" s="34"/>
      <c r="H64" s="34"/>
      <c r="I64" s="34"/>
      <c r="J64" s="34"/>
      <c r="K64" s="34"/>
      <c r="L64" s="51" t="str">
        <f>IF('વિદ્યાર્થી માહિતી'!M61="","",'વિદ્યાર્થી માહિતી'!M61)</f>
        <v/>
      </c>
      <c r="M64" s="34"/>
      <c r="N64" s="51" t="str">
        <f>IF('વિદ્યાર્થી માહિતી'!N61="","",'વિદ્યાર્થી માહિતી'!N61)</f>
        <v/>
      </c>
      <c r="O64" s="34"/>
      <c r="P64" s="51" t="str">
        <f>IF('વિદ્યાર્થી માહિતી'!O61="","",'વિદ્યાર્થી માહિતી'!O61)</f>
        <v/>
      </c>
      <c r="Q64" s="34"/>
      <c r="X64" s="282">
        <v>58</v>
      </c>
    </row>
    <row r="65" spans="1:24" ht="23.25" customHeight="1" x14ac:dyDescent="0.2">
      <c r="A65" s="41">
        <f>'વિદ્યાર્થી માહિતી'!A62</f>
        <v>61</v>
      </c>
      <c r="B65" s="41" t="str">
        <f>IF('વિદ્યાર્થી માહિતી'!B62="","",'વિદ્યાર્થી માહિતી'!B62)</f>
        <v/>
      </c>
      <c r="C65" s="52" t="str">
        <f>IF('વિદ્યાર્થી માહિતી'!C62="","",'વિદ્યાર્થી માહિતી'!C62)</f>
        <v/>
      </c>
      <c r="D65" s="52" t="str">
        <f>IF('વિદ્યાર્થી માહિતી'!C62="","",'વિદ્યાર્થી માહિતી'!J62)</f>
        <v/>
      </c>
      <c r="E65" s="34"/>
      <c r="F65" s="34"/>
      <c r="G65" s="34"/>
      <c r="H65" s="34"/>
      <c r="I65" s="34"/>
      <c r="J65" s="34"/>
      <c r="K65" s="34"/>
      <c r="L65" s="51" t="str">
        <f>IF('વિદ્યાર્થી માહિતી'!M62="","",'વિદ્યાર્થી માહિતી'!M62)</f>
        <v/>
      </c>
      <c r="M65" s="34"/>
      <c r="N65" s="51" t="str">
        <f>IF('વિદ્યાર્થી માહિતી'!N62="","",'વિદ્યાર્થી માહિતી'!N62)</f>
        <v/>
      </c>
      <c r="O65" s="34"/>
      <c r="P65" s="51" t="str">
        <f>IF('વિદ્યાર્થી માહિતી'!O62="","",'વિદ્યાર્થી માહિતી'!O62)</f>
        <v/>
      </c>
      <c r="Q65" s="34"/>
      <c r="X65" s="282">
        <v>59</v>
      </c>
    </row>
    <row r="66" spans="1:24" ht="23.25" customHeight="1" x14ac:dyDescent="0.2">
      <c r="A66" s="41">
        <f>'વિદ્યાર્થી માહિતી'!A63</f>
        <v>62</v>
      </c>
      <c r="B66" s="41" t="str">
        <f>IF('વિદ્યાર્થી માહિતી'!B63="","",'વિદ્યાર્થી માહિતી'!B63)</f>
        <v/>
      </c>
      <c r="C66" s="52" t="str">
        <f>IF('વિદ્યાર્થી માહિતી'!C63="","",'વિદ્યાર્થી માહિતી'!C63)</f>
        <v/>
      </c>
      <c r="D66" s="52" t="str">
        <f>IF('વિદ્યાર્થી માહિતી'!C63="","",'વિદ્યાર્થી માહિતી'!J63)</f>
        <v/>
      </c>
      <c r="E66" s="34"/>
      <c r="F66" s="34"/>
      <c r="G66" s="34"/>
      <c r="H66" s="34"/>
      <c r="I66" s="34"/>
      <c r="J66" s="34"/>
      <c r="K66" s="34"/>
      <c r="L66" s="51" t="str">
        <f>IF('વિદ્યાર્થી માહિતી'!M63="","",'વિદ્યાર્થી માહિતી'!M63)</f>
        <v/>
      </c>
      <c r="M66" s="34"/>
      <c r="N66" s="51" t="str">
        <f>IF('વિદ્યાર્થી માહિતી'!N63="","",'વિદ્યાર્થી માહિતી'!N63)</f>
        <v/>
      </c>
      <c r="O66" s="34"/>
      <c r="P66" s="51" t="str">
        <f>IF('વિદ્યાર્થી માહિતી'!O63="","",'વિદ્યાર્થી માહિતી'!O63)</f>
        <v/>
      </c>
      <c r="Q66" s="34"/>
      <c r="X66" s="282">
        <v>60</v>
      </c>
    </row>
    <row r="67" spans="1:24" ht="23.25" customHeight="1" x14ac:dyDescent="0.2">
      <c r="A67" s="41">
        <f>'વિદ્યાર્થી માહિતી'!A64</f>
        <v>63</v>
      </c>
      <c r="B67" s="41" t="str">
        <f>IF('વિદ્યાર્થી માહિતી'!B64="","",'વિદ્યાર્થી માહિતી'!B64)</f>
        <v/>
      </c>
      <c r="C67" s="52" t="str">
        <f>IF('વિદ્યાર્થી માહિતી'!C64="","",'વિદ્યાર્થી માહિતી'!C64)</f>
        <v/>
      </c>
      <c r="D67" s="52" t="str">
        <f>IF('વિદ્યાર્થી માહિતી'!C64="","",'વિદ્યાર્થી માહિતી'!J64)</f>
        <v/>
      </c>
      <c r="E67" s="34"/>
      <c r="F67" s="34"/>
      <c r="G67" s="34"/>
      <c r="H67" s="34"/>
      <c r="I67" s="34"/>
      <c r="J67" s="34"/>
      <c r="K67" s="34"/>
      <c r="L67" s="51" t="str">
        <f>IF('વિદ્યાર્થી માહિતી'!M64="","",'વિદ્યાર્થી માહિતી'!M64)</f>
        <v/>
      </c>
      <c r="M67" s="34"/>
      <c r="N67" s="51" t="str">
        <f>IF('વિદ્યાર્થી માહિતી'!N64="","",'વિદ્યાર્થી માહિતી'!N64)</f>
        <v/>
      </c>
      <c r="O67" s="34"/>
      <c r="P67" s="51" t="str">
        <f>IF('વિદ્યાર્થી માહિતી'!O64="","",'વિદ્યાર્થી માહિતી'!O64)</f>
        <v/>
      </c>
      <c r="Q67" s="34"/>
      <c r="X67" s="282">
        <v>61</v>
      </c>
    </row>
    <row r="68" spans="1:24" ht="23.25" customHeight="1" x14ac:dyDescent="0.2">
      <c r="A68" s="41">
        <f>'વિદ્યાર્થી માહિતી'!A65</f>
        <v>64</v>
      </c>
      <c r="B68" s="41" t="str">
        <f>IF('વિદ્યાર્થી માહિતી'!B65="","",'વિદ્યાર્થી માહિતી'!B65)</f>
        <v/>
      </c>
      <c r="C68" s="52" t="str">
        <f>IF('વિદ્યાર્થી માહિતી'!C65="","",'વિદ્યાર્થી માહિતી'!C65)</f>
        <v/>
      </c>
      <c r="D68" s="52" t="str">
        <f>IF('વિદ્યાર્થી માહિતી'!C65="","",'વિદ્યાર્થી માહિતી'!J65)</f>
        <v/>
      </c>
      <c r="E68" s="34"/>
      <c r="F68" s="34"/>
      <c r="G68" s="34"/>
      <c r="H68" s="34"/>
      <c r="I68" s="34"/>
      <c r="J68" s="34"/>
      <c r="K68" s="34"/>
      <c r="L68" s="51" t="str">
        <f>IF('વિદ્યાર્થી માહિતી'!M65="","",'વિદ્યાર્થી માહિતી'!M65)</f>
        <v/>
      </c>
      <c r="M68" s="34"/>
      <c r="N68" s="51" t="str">
        <f>IF('વિદ્યાર્થી માહિતી'!N65="","",'વિદ્યાર્થી માહિતી'!N65)</f>
        <v/>
      </c>
      <c r="O68" s="34"/>
      <c r="P68" s="51" t="str">
        <f>IF('વિદ્યાર્થી માહિતી'!O65="","",'વિદ્યાર્થી માહિતી'!O65)</f>
        <v/>
      </c>
      <c r="Q68" s="34"/>
      <c r="X68" s="282">
        <v>62</v>
      </c>
    </row>
    <row r="69" spans="1:24" ht="23.25" customHeight="1" x14ac:dyDescent="0.2">
      <c r="A69" s="41">
        <f>'વિદ્યાર્થી માહિતી'!A66</f>
        <v>65</v>
      </c>
      <c r="B69" s="41" t="str">
        <f>IF('વિદ્યાર્થી માહિતી'!B66="","",'વિદ્યાર્થી માહિતી'!B66)</f>
        <v/>
      </c>
      <c r="C69" s="52" t="str">
        <f>IF('વિદ્યાર્થી માહિતી'!C66="","",'વિદ્યાર્થી માહિતી'!C66)</f>
        <v/>
      </c>
      <c r="D69" s="52" t="str">
        <f>IF('વિદ્યાર્થી માહિતી'!C66="","",'વિદ્યાર્થી માહિતી'!J66)</f>
        <v/>
      </c>
      <c r="E69" s="34"/>
      <c r="F69" s="34"/>
      <c r="G69" s="34"/>
      <c r="H69" s="34"/>
      <c r="I69" s="34"/>
      <c r="J69" s="34"/>
      <c r="K69" s="34"/>
      <c r="L69" s="51" t="str">
        <f>IF('વિદ્યાર્થી માહિતી'!M66="","",'વિદ્યાર્થી માહિતી'!M66)</f>
        <v/>
      </c>
      <c r="M69" s="34"/>
      <c r="N69" s="51" t="str">
        <f>IF('વિદ્યાર્થી માહિતી'!N66="","",'વિદ્યાર્થી માહિતી'!N66)</f>
        <v/>
      </c>
      <c r="O69" s="34"/>
      <c r="P69" s="51" t="str">
        <f>IF('વિદ્યાર્થી માહિતી'!O66="","",'વિદ્યાર્થી માહિતી'!O66)</f>
        <v/>
      </c>
      <c r="Q69" s="34"/>
      <c r="X69" s="282">
        <v>63</v>
      </c>
    </row>
    <row r="70" spans="1:24" ht="23.25" customHeight="1" x14ac:dyDescent="0.2">
      <c r="A70" s="41">
        <f>'વિદ્યાર્થી માહિતી'!A67</f>
        <v>66</v>
      </c>
      <c r="B70" s="41" t="str">
        <f>IF('વિદ્યાર્થી માહિતી'!B67="","",'વિદ્યાર્થી માહિતી'!B67)</f>
        <v/>
      </c>
      <c r="C70" s="52" t="str">
        <f>IF('વિદ્યાર્થી માહિતી'!C67="","",'વિદ્યાર્થી માહિતી'!C67)</f>
        <v/>
      </c>
      <c r="D70" s="52" t="str">
        <f>IF('વિદ્યાર્થી માહિતી'!C67="","",'વિદ્યાર્થી માહિતી'!J67)</f>
        <v/>
      </c>
      <c r="E70" s="34"/>
      <c r="F70" s="34"/>
      <c r="G70" s="34"/>
      <c r="H70" s="34"/>
      <c r="I70" s="34"/>
      <c r="J70" s="34"/>
      <c r="K70" s="34"/>
      <c r="L70" s="51" t="str">
        <f>IF('વિદ્યાર્થી માહિતી'!M67="","",'વિદ્યાર્થી માહિતી'!M67)</f>
        <v/>
      </c>
      <c r="M70" s="34"/>
      <c r="N70" s="51" t="str">
        <f>IF('વિદ્યાર્થી માહિતી'!N67="","",'વિદ્યાર્થી માહિતી'!N67)</f>
        <v/>
      </c>
      <c r="O70" s="34"/>
      <c r="P70" s="51" t="str">
        <f>IF('વિદ્યાર્થી માહિતી'!O67="","",'વિદ્યાર્થી માહિતી'!O67)</f>
        <v/>
      </c>
      <c r="Q70" s="34"/>
      <c r="X70" s="282">
        <v>64</v>
      </c>
    </row>
    <row r="71" spans="1:24" ht="23.25" customHeight="1" x14ac:dyDescent="0.2">
      <c r="A71" s="41">
        <f>'વિદ્યાર્થી માહિતી'!A68</f>
        <v>67</v>
      </c>
      <c r="B71" s="41" t="str">
        <f>IF('વિદ્યાર્થી માહિતી'!B68="","",'વિદ્યાર્થી માહિતી'!B68)</f>
        <v/>
      </c>
      <c r="C71" s="52" t="str">
        <f>IF('વિદ્યાર્થી માહિતી'!C68="","",'વિદ્યાર્થી માહિતી'!C68)</f>
        <v/>
      </c>
      <c r="D71" s="52" t="str">
        <f>IF('વિદ્યાર્થી માહિતી'!C68="","",'વિદ્યાર્થી માહિતી'!J68)</f>
        <v/>
      </c>
      <c r="E71" s="34"/>
      <c r="F71" s="34"/>
      <c r="G71" s="34"/>
      <c r="H71" s="34"/>
      <c r="I71" s="34"/>
      <c r="J71" s="34"/>
      <c r="K71" s="34"/>
      <c r="L71" s="51" t="str">
        <f>IF('વિદ્યાર્થી માહિતી'!M68="","",'વિદ્યાર્થી માહિતી'!M68)</f>
        <v/>
      </c>
      <c r="M71" s="34"/>
      <c r="N71" s="51" t="str">
        <f>IF('વિદ્યાર્થી માહિતી'!N68="","",'વિદ્યાર્થી માહિતી'!N68)</f>
        <v/>
      </c>
      <c r="O71" s="34"/>
      <c r="P71" s="51" t="str">
        <f>IF('વિદ્યાર્થી માહિતી'!O68="","",'વિદ્યાર્થી માહિતી'!O68)</f>
        <v/>
      </c>
      <c r="Q71" s="34"/>
      <c r="X71" s="282">
        <v>65</v>
      </c>
    </row>
    <row r="72" spans="1:24" ht="23.25" customHeight="1" x14ac:dyDescent="0.2">
      <c r="A72" s="41">
        <f>'વિદ્યાર્થી માહિતી'!A69</f>
        <v>68</v>
      </c>
      <c r="B72" s="41" t="str">
        <f>IF('વિદ્યાર્થી માહિતી'!B69="","",'વિદ્યાર્થી માહિતી'!B69)</f>
        <v/>
      </c>
      <c r="C72" s="52" t="str">
        <f>IF('વિદ્યાર્થી માહિતી'!C69="","",'વિદ્યાર્થી માહિતી'!C69)</f>
        <v/>
      </c>
      <c r="D72" s="52" t="str">
        <f>IF('વિદ્યાર્થી માહિતી'!C69="","",'વિદ્યાર્થી માહિતી'!J69)</f>
        <v/>
      </c>
      <c r="E72" s="34"/>
      <c r="F72" s="34"/>
      <c r="G72" s="34"/>
      <c r="H72" s="34"/>
      <c r="I72" s="34"/>
      <c r="J72" s="34"/>
      <c r="K72" s="34"/>
      <c r="L72" s="51" t="str">
        <f>IF('વિદ્યાર્થી માહિતી'!M69="","",'વિદ્યાર્થી માહિતી'!M69)</f>
        <v/>
      </c>
      <c r="M72" s="34"/>
      <c r="N72" s="51" t="str">
        <f>IF('વિદ્યાર્થી માહિતી'!N69="","",'વિદ્યાર્થી માહિતી'!N69)</f>
        <v/>
      </c>
      <c r="O72" s="34"/>
      <c r="P72" s="51" t="str">
        <f>IF('વિદ્યાર્થી માહિતી'!O69="","",'વિદ્યાર્થી માહિતી'!O69)</f>
        <v/>
      </c>
      <c r="Q72" s="34"/>
      <c r="X72" s="282">
        <v>66</v>
      </c>
    </row>
    <row r="73" spans="1:24" ht="23.25" customHeight="1" x14ac:dyDescent="0.2">
      <c r="A73" s="41">
        <f>'વિદ્યાર્થી માહિતી'!A70</f>
        <v>69</v>
      </c>
      <c r="B73" s="41" t="str">
        <f>IF('વિદ્યાર્થી માહિતી'!B70="","",'વિદ્યાર્થી માહિતી'!B70)</f>
        <v/>
      </c>
      <c r="C73" s="52" t="str">
        <f>IF('વિદ્યાર્થી માહિતી'!C70="","",'વિદ્યાર્થી માહિતી'!C70)</f>
        <v/>
      </c>
      <c r="D73" s="52" t="str">
        <f>IF('વિદ્યાર્થી માહિતી'!C70="","",'વિદ્યાર્થી માહિતી'!J70)</f>
        <v/>
      </c>
      <c r="E73" s="34"/>
      <c r="F73" s="34"/>
      <c r="G73" s="34"/>
      <c r="H73" s="34"/>
      <c r="I73" s="34"/>
      <c r="J73" s="34"/>
      <c r="K73" s="34"/>
      <c r="L73" s="51" t="str">
        <f>IF('વિદ્યાર્થી માહિતી'!M70="","",'વિદ્યાર્થી માહિતી'!M70)</f>
        <v/>
      </c>
      <c r="M73" s="34"/>
      <c r="N73" s="51" t="str">
        <f>IF('વિદ્યાર્થી માહિતી'!N70="","",'વિદ્યાર્થી માહિતી'!N70)</f>
        <v/>
      </c>
      <c r="O73" s="34"/>
      <c r="P73" s="51" t="str">
        <f>IF('વિદ્યાર્થી માહિતી'!O70="","",'વિદ્યાર્થી માહિતી'!O70)</f>
        <v/>
      </c>
      <c r="Q73" s="34"/>
      <c r="X73" s="282">
        <v>67</v>
      </c>
    </row>
    <row r="74" spans="1:24" ht="23.25" customHeight="1" x14ac:dyDescent="0.2">
      <c r="A74" s="41">
        <f>'વિદ્યાર્થી માહિતી'!A71</f>
        <v>70</v>
      </c>
      <c r="B74" s="41" t="str">
        <f>IF('વિદ્યાર્થી માહિતી'!B71="","",'વિદ્યાર્થી માહિતી'!B71)</f>
        <v/>
      </c>
      <c r="C74" s="52" t="str">
        <f>IF('વિદ્યાર્થી માહિતી'!C71="","",'વિદ્યાર્થી માહિતી'!C71)</f>
        <v/>
      </c>
      <c r="D74" s="52" t="str">
        <f>IF('વિદ્યાર્થી માહિતી'!C71="","",'વિદ્યાર્થી માહિતી'!J71)</f>
        <v/>
      </c>
      <c r="E74" s="34"/>
      <c r="F74" s="34"/>
      <c r="G74" s="34"/>
      <c r="H74" s="34"/>
      <c r="I74" s="34"/>
      <c r="J74" s="34"/>
      <c r="K74" s="34"/>
      <c r="L74" s="51" t="str">
        <f>IF('વિદ્યાર્થી માહિતી'!M71="","",'વિદ્યાર્થી માહિતી'!M71)</f>
        <v/>
      </c>
      <c r="M74" s="34"/>
      <c r="N74" s="51" t="str">
        <f>IF('વિદ્યાર્થી માહિતી'!N71="","",'વિદ્યાર્થી માહિતી'!N71)</f>
        <v/>
      </c>
      <c r="O74" s="34"/>
      <c r="P74" s="51" t="str">
        <f>IF('વિદ્યાર્થી માહિતી'!O71="","",'વિદ્યાર્થી માહિતી'!O71)</f>
        <v/>
      </c>
      <c r="Q74" s="34"/>
      <c r="X74" s="282">
        <v>68</v>
      </c>
    </row>
    <row r="75" spans="1:24" ht="23.25" customHeight="1" x14ac:dyDescent="0.2">
      <c r="A75" s="41">
        <f>'વિદ્યાર્થી માહિતી'!A72</f>
        <v>71</v>
      </c>
      <c r="B75" s="41" t="str">
        <f>IF('વિદ્યાર્થી માહિતી'!B72="","",'વિદ્યાર્થી માહિતી'!B72)</f>
        <v/>
      </c>
      <c r="C75" s="52" t="str">
        <f>IF('વિદ્યાર્થી માહિતી'!C72="","",'વિદ્યાર્થી માહિતી'!C72)</f>
        <v/>
      </c>
      <c r="D75" s="52" t="str">
        <f>IF('વિદ્યાર્થી માહિતી'!C72="","",'વિદ્યાર્થી માહિતી'!J72)</f>
        <v/>
      </c>
      <c r="E75" s="34"/>
      <c r="F75" s="34"/>
      <c r="G75" s="34"/>
      <c r="H75" s="34"/>
      <c r="I75" s="34"/>
      <c r="J75" s="34"/>
      <c r="K75" s="34"/>
      <c r="L75" s="51" t="str">
        <f>IF('વિદ્યાર્થી માહિતી'!M72="","",'વિદ્યાર્થી માહિતી'!M72)</f>
        <v/>
      </c>
      <c r="M75" s="34"/>
      <c r="N75" s="51" t="str">
        <f>IF('વિદ્યાર્થી માહિતી'!N72="","",'વિદ્યાર્થી માહિતી'!N72)</f>
        <v/>
      </c>
      <c r="O75" s="34"/>
      <c r="P75" s="51" t="str">
        <f>IF('વિદ્યાર્થી માહિતી'!O72="","",'વિદ્યાર્થી માહિતી'!O72)</f>
        <v/>
      </c>
      <c r="Q75" s="34"/>
      <c r="X75" s="282">
        <v>69</v>
      </c>
    </row>
    <row r="76" spans="1:24" ht="23.25" customHeight="1" x14ac:dyDescent="0.2">
      <c r="A76" s="41">
        <f>'વિદ્યાર્થી માહિતી'!A73</f>
        <v>72</v>
      </c>
      <c r="B76" s="41" t="str">
        <f>IF('વિદ્યાર્થી માહિતી'!B73="","",'વિદ્યાર્થી માહિતી'!B73)</f>
        <v/>
      </c>
      <c r="C76" s="52" t="str">
        <f>IF('વિદ્યાર્થી માહિતી'!C73="","",'વિદ્યાર્થી માહિતી'!C73)</f>
        <v/>
      </c>
      <c r="D76" s="52" t="str">
        <f>IF('વિદ્યાર્થી માહિતી'!C73="","",'વિદ્યાર્થી માહિતી'!J73)</f>
        <v/>
      </c>
      <c r="E76" s="34"/>
      <c r="F76" s="34"/>
      <c r="G76" s="34"/>
      <c r="H76" s="34"/>
      <c r="I76" s="34"/>
      <c r="J76" s="34"/>
      <c r="K76" s="34"/>
      <c r="L76" s="51" t="str">
        <f>IF('વિદ્યાર્થી માહિતી'!M73="","",'વિદ્યાર્થી માહિતી'!M73)</f>
        <v/>
      </c>
      <c r="M76" s="34"/>
      <c r="N76" s="51" t="str">
        <f>IF('વિદ્યાર્થી માહિતી'!N73="","",'વિદ્યાર્થી માહિતી'!N73)</f>
        <v/>
      </c>
      <c r="O76" s="34"/>
      <c r="P76" s="51" t="str">
        <f>IF('વિદ્યાર્થી માહિતી'!O73="","",'વિદ્યાર્થી માહિતી'!O73)</f>
        <v/>
      </c>
      <c r="Q76" s="34"/>
      <c r="X76" s="282">
        <v>70</v>
      </c>
    </row>
    <row r="77" spans="1:24" ht="23.25" customHeight="1" x14ac:dyDescent="0.2">
      <c r="A77" s="41">
        <f>'વિદ્યાર્થી માહિતી'!A74</f>
        <v>73</v>
      </c>
      <c r="B77" s="41" t="str">
        <f>IF('વિદ્યાર્થી માહિતી'!B74="","",'વિદ્યાર્થી માહિતી'!B74)</f>
        <v/>
      </c>
      <c r="C77" s="52" t="str">
        <f>IF('વિદ્યાર્થી માહિતી'!C74="","",'વિદ્યાર્થી માહિતી'!C74)</f>
        <v/>
      </c>
      <c r="D77" s="52" t="str">
        <f>IF('વિદ્યાર્થી માહિતી'!C74="","",'વિદ્યાર્થી માહિતી'!J74)</f>
        <v/>
      </c>
      <c r="E77" s="34"/>
      <c r="F77" s="34"/>
      <c r="G77" s="34"/>
      <c r="H77" s="34"/>
      <c r="I77" s="34"/>
      <c r="J77" s="34"/>
      <c r="K77" s="34"/>
      <c r="L77" s="51" t="str">
        <f>IF('વિદ્યાર્થી માહિતી'!M74="","",'વિદ્યાર્થી માહિતી'!M74)</f>
        <v/>
      </c>
      <c r="M77" s="34"/>
      <c r="N77" s="51" t="str">
        <f>IF('વિદ્યાર્થી માહિતી'!N74="","",'વિદ્યાર્થી માહિતી'!N74)</f>
        <v/>
      </c>
      <c r="O77" s="34"/>
      <c r="P77" s="51" t="str">
        <f>IF('વિદ્યાર્થી માહિતી'!O74="","",'વિદ્યાર્થી માહિતી'!O74)</f>
        <v/>
      </c>
      <c r="Q77" s="34"/>
      <c r="X77" s="282">
        <v>71</v>
      </c>
    </row>
    <row r="78" spans="1:24" ht="23.25" customHeight="1" x14ac:dyDescent="0.2">
      <c r="A78" s="41">
        <f>'વિદ્યાર્થી માહિતી'!A75</f>
        <v>74</v>
      </c>
      <c r="B78" s="41" t="str">
        <f>IF('વિદ્યાર્થી માહિતી'!B75="","",'વિદ્યાર્થી માહિતી'!B75)</f>
        <v/>
      </c>
      <c r="C78" s="52" t="str">
        <f>IF('વિદ્યાર્થી માહિતી'!C75="","",'વિદ્યાર્થી માહિતી'!C75)</f>
        <v/>
      </c>
      <c r="D78" s="52" t="str">
        <f>IF('વિદ્યાર્થી માહિતી'!C75="","",'વિદ્યાર્થી માહિતી'!J75)</f>
        <v/>
      </c>
      <c r="E78" s="34"/>
      <c r="F78" s="34"/>
      <c r="G78" s="34"/>
      <c r="H78" s="34"/>
      <c r="I78" s="34"/>
      <c r="J78" s="34"/>
      <c r="K78" s="34"/>
      <c r="L78" s="51" t="str">
        <f>IF('વિદ્યાર્થી માહિતી'!M75="","",'વિદ્યાર્થી માહિતી'!M75)</f>
        <v/>
      </c>
      <c r="M78" s="34"/>
      <c r="N78" s="51" t="str">
        <f>IF('વિદ્યાર્થી માહિતી'!N75="","",'વિદ્યાર્થી માહિતી'!N75)</f>
        <v/>
      </c>
      <c r="O78" s="34"/>
      <c r="P78" s="51" t="str">
        <f>IF('વિદ્યાર્થી માહિતી'!O75="","",'વિદ્યાર્થી માહિતી'!O75)</f>
        <v/>
      </c>
      <c r="Q78" s="34"/>
      <c r="X78" s="282">
        <v>72</v>
      </c>
    </row>
    <row r="79" spans="1:24" ht="23.25" customHeight="1" x14ac:dyDescent="0.2">
      <c r="A79" s="41">
        <f>'વિદ્યાર્થી માહિતી'!A76</f>
        <v>75</v>
      </c>
      <c r="B79" s="41" t="str">
        <f>IF('વિદ્યાર્થી માહિતી'!B76="","",'વિદ્યાર્થી માહિતી'!B76)</f>
        <v/>
      </c>
      <c r="C79" s="52" t="str">
        <f>IF('વિદ્યાર્થી માહિતી'!C76="","",'વિદ્યાર્થી માહિતી'!C76)</f>
        <v/>
      </c>
      <c r="D79" s="52" t="str">
        <f>IF('વિદ્યાર્થી માહિતી'!C76="","",'વિદ્યાર્થી માહિતી'!J76)</f>
        <v/>
      </c>
      <c r="E79" s="34"/>
      <c r="F79" s="34"/>
      <c r="G79" s="34"/>
      <c r="H79" s="34"/>
      <c r="I79" s="34"/>
      <c r="J79" s="34"/>
      <c r="K79" s="34"/>
      <c r="L79" s="51" t="str">
        <f>IF('વિદ્યાર્થી માહિતી'!M76="","",'વિદ્યાર્થી માહિતી'!M76)</f>
        <v/>
      </c>
      <c r="M79" s="34"/>
      <c r="N79" s="51" t="str">
        <f>IF('વિદ્યાર્થી માહિતી'!N76="","",'વિદ્યાર્થી માહિતી'!N76)</f>
        <v/>
      </c>
      <c r="O79" s="34"/>
      <c r="P79" s="51" t="str">
        <f>IF('વિદ્યાર્થી માહિતી'!O76="","",'વિદ્યાર્થી માહિતી'!O76)</f>
        <v/>
      </c>
      <c r="Q79" s="34"/>
      <c r="X79" s="282">
        <v>73</v>
      </c>
    </row>
    <row r="80" spans="1:24" ht="23.25" customHeight="1" x14ac:dyDescent="0.2">
      <c r="A80" s="41">
        <f>'વિદ્યાર્થી માહિતી'!A77</f>
        <v>76</v>
      </c>
      <c r="B80" s="41" t="str">
        <f>IF('વિદ્યાર્થી માહિતી'!B77="","",'વિદ્યાર્થી માહિતી'!B77)</f>
        <v/>
      </c>
      <c r="C80" s="52" t="str">
        <f>IF('વિદ્યાર્થી માહિતી'!C77="","",'વિદ્યાર્થી માહિતી'!C77)</f>
        <v/>
      </c>
      <c r="D80" s="52" t="str">
        <f>IF('વિદ્યાર્થી માહિતી'!C77="","",'વિદ્યાર્થી માહિતી'!J77)</f>
        <v/>
      </c>
      <c r="E80" s="34"/>
      <c r="F80" s="34"/>
      <c r="G80" s="34"/>
      <c r="H80" s="34"/>
      <c r="I80" s="34"/>
      <c r="J80" s="34"/>
      <c r="K80" s="34"/>
      <c r="L80" s="51" t="str">
        <f>IF('વિદ્યાર્થી માહિતી'!M77="","",'વિદ્યાર્થી માહિતી'!M77)</f>
        <v/>
      </c>
      <c r="M80" s="34"/>
      <c r="N80" s="51" t="str">
        <f>IF('વિદ્યાર્થી માહિતી'!N77="","",'વિદ્યાર્થી માહિતી'!N77)</f>
        <v/>
      </c>
      <c r="O80" s="34"/>
      <c r="P80" s="51" t="str">
        <f>IF('વિદ્યાર્થી માહિતી'!O77="","",'વિદ્યાર્થી માહિતી'!O77)</f>
        <v/>
      </c>
      <c r="Q80" s="34"/>
      <c r="X80" s="282">
        <v>74</v>
      </c>
    </row>
    <row r="81" spans="1:24" ht="23.25" customHeight="1" x14ac:dyDescent="0.2">
      <c r="A81" s="41">
        <f>'વિદ્યાર્થી માહિતી'!A78</f>
        <v>77</v>
      </c>
      <c r="B81" s="41" t="str">
        <f>IF('વિદ્યાર્થી માહિતી'!B78="","",'વિદ્યાર્થી માહિતી'!B78)</f>
        <v/>
      </c>
      <c r="C81" s="52" t="str">
        <f>IF('વિદ્યાર્થી માહિતી'!C78="","",'વિદ્યાર્થી માહિતી'!C78)</f>
        <v/>
      </c>
      <c r="D81" s="52" t="str">
        <f>IF('વિદ્યાર્થી માહિતી'!C78="","",'વિદ્યાર્થી માહિતી'!J78)</f>
        <v/>
      </c>
      <c r="E81" s="34"/>
      <c r="F81" s="34"/>
      <c r="G81" s="34"/>
      <c r="H81" s="34"/>
      <c r="I81" s="34"/>
      <c r="J81" s="34"/>
      <c r="K81" s="34"/>
      <c r="L81" s="51" t="str">
        <f>IF('વિદ્યાર્થી માહિતી'!M78="","",'વિદ્યાર્થી માહિતી'!M78)</f>
        <v/>
      </c>
      <c r="M81" s="34"/>
      <c r="N81" s="51" t="str">
        <f>IF('વિદ્યાર્થી માહિતી'!N78="","",'વિદ્યાર્થી માહિતી'!N78)</f>
        <v/>
      </c>
      <c r="O81" s="34"/>
      <c r="P81" s="51" t="str">
        <f>IF('વિદ્યાર્થી માહિતી'!O78="","",'વિદ્યાર્થી માહિતી'!O78)</f>
        <v/>
      </c>
      <c r="Q81" s="34"/>
      <c r="X81" s="282">
        <v>75</v>
      </c>
    </row>
    <row r="82" spans="1:24" ht="23.25" customHeight="1" x14ac:dyDescent="0.2">
      <c r="A82" s="41">
        <f>'વિદ્યાર્થી માહિતી'!A79</f>
        <v>78</v>
      </c>
      <c r="B82" s="41" t="str">
        <f>IF('વિદ્યાર્થી માહિતી'!B79="","",'વિદ્યાર્થી માહિતી'!B79)</f>
        <v/>
      </c>
      <c r="C82" s="52" t="str">
        <f>IF('વિદ્યાર્થી માહિતી'!C79="","",'વિદ્યાર્થી માહિતી'!C79)</f>
        <v/>
      </c>
      <c r="D82" s="52" t="str">
        <f>IF('વિદ્યાર્થી માહિતી'!C79="","",'વિદ્યાર્થી માહિતી'!J79)</f>
        <v/>
      </c>
      <c r="E82" s="34"/>
      <c r="F82" s="34"/>
      <c r="G82" s="34"/>
      <c r="H82" s="34"/>
      <c r="I82" s="34"/>
      <c r="J82" s="34"/>
      <c r="K82" s="34"/>
      <c r="L82" s="51" t="str">
        <f>IF('વિદ્યાર્થી માહિતી'!M79="","",'વિદ્યાર્થી માહિતી'!M79)</f>
        <v/>
      </c>
      <c r="M82" s="34"/>
      <c r="N82" s="51" t="str">
        <f>IF('વિદ્યાર્થી માહિતી'!N79="","",'વિદ્યાર્થી માહિતી'!N79)</f>
        <v/>
      </c>
      <c r="O82" s="34"/>
      <c r="P82" s="51" t="str">
        <f>IF('વિદ્યાર્થી માહિતી'!O79="","",'વિદ્યાર્થી માહિતી'!O79)</f>
        <v/>
      </c>
      <c r="Q82" s="34"/>
      <c r="X82" s="282">
        <v>76</v>
      </c>
    </row>
    <row r="83" spans="1:24" ht="23.25" customHeight="1" x14ac:dyDescent="0.2">
      <c r="A83" s="41">
        <f>'વિદ્યાર્થી માહિતી'!A80</f>
        <v>79</v>
      </c>
      <c r="B83" s="41" t="str">
        <f>IF('વિદ્યાર્થી માહિતી'!B80="","",'વિદ્યાર્થી માહિતી'!B80)</f>
        <v/>
      </c>
      <c r="C83" s="52" t="str">
        <f>IF('વિદ્યાર્થી માહિતી'!C80="","",'વિદ્યાર્થી માહિતી'!C80)</f>
        <v/>
      </c>
      <c r="D83" s="52" t="str">
        <f>IF('વિદ્યાર્થી માહિતી'!C80="","",'વિદ્યાર્થી માહિતી'!J80)</f>
        <v/>
      </c>
      <c r="E83" s="34"/>
      <c r="F83" s="34"/>
      <c r="G83" s="34"/>
      <c r="H83" s="34"/>
      <c r="I83" s="34"/>
      <c r="J83" s="34"/>
      <c r="K83" s="34"/>
      <c r="L83" s="51" t="str">
        <f>IF('વિદ્યાર્થી માહિતી'!M80="","",'વિદ્યાર્થી માહિતી'!M80)</f>
        <v/>
      </c>
      <c r="M83" s="34"/>
      <c r="N83" s="51" t="str">
        <f>IF('વિદ્યાર્થી માહિતી'!N80="","",'વિદ્યાર્થી માહિતી'!N80)</f>
        <v/>
      </c>
      <c r="O83" s="34"/>
      <c r="P83" s="51" t="str">
        <f>IF('વિદ્યાર્થી માહિતી'!O80="","",'વિદ્યાર્થી માહિતી'!O80)</f>
        <v/>
      </c>
      <c r="Q83" s="34"/>
      <c r="X83" s="282">
        <v>77</v>
      </c>
    </row>
    <row r="84" spans="1:24" ht="23.25" customHeight="1" x14ac:dyDescent="0.2">
      <c r="A84" s="41">
        <f>'વિદ્યાર્થી માહિતી'!A81</f>
        <v>80</v>
      </c>
      <c r="B84" s="41" t="str">
        <f>IF('વિદ્યાર્થી માહિતી'!B81="","",'વિદ્યાર્થી માહિતી'!B81)</f>
        <v/>
      </c>
      <c r="C84" s="52" t="str">
        <f>IF('વિદ્યાર્થી માહિતી'!C81="","",'વિદ્યાર્થી માહિતી'!C81)</f>
        <v/>
      </c>
      <c r="D84" s="52" t="str">
        <f>IF('વિદ્યાર્થી માહિતી'!C81="","",'વિદ્યાર્થી માહિતી'!J81)</f>
        <v/>
      </c>
      <c r="E84" s="34"/>
      <c r="F84" s="34"/>
      <c r="G84" s="34"/>
      <c r="H84" s="34"/>
      <c r="I84" s="34"/>
      <c r="J84" s="34"/>
      <c r="K84" s="34"/>
      <c r="L84" s="51" t="str">
        <f>IF('વિદ્યાર્થી માહિતી'!M81="","",'વિદ્યાર્થી માહિતી'!M81)</f>
        <v/>
      </c>
      <c r="M84" s="34"/>
      <c r="N84" s="51" t="str">
        <f>IF('વિદ્યાર્થી માહિતી'!N81="","",'વિદ્યાર્થી માહિતી'!N81)</f>
        <v/>
      </c>
      <c r="O84" s="34"/>
      <c r="P84" s="51" t="str">
        <f>IF('વિદ્યાર્થી માહિતી'!O81="","",'વિદ્યાર્થી માહિતી'!O81)</f>
        <v/>
      </c>
      <c r="Q84" s="34"/>
      <c r="X84" s="282">
        <v>78</v>
      </c>
    </row>
    <row r="85" spans="1:24" ht="23.25" customHeight="1" x14ac:dyDescent="0.2">
      <c r="A85" s="41">
        <f>'વિદ્યાર્થી માહિતી'!A82</f>
        <v>81</v>
      </c>
      <c r="B85" s="41" t="str">
        <f>IF('વિદ્યાર્થી માહિતી'!B82="","",'વિદ્યાર્થી માહિતી'!B82)</f>
        <v/>
      </c>
      <c r="C85" s="52" t="str">
        <f>IF('વિદ્યાર્થી માહિતી'!C82="","",'વિદ્યાર્થી માહિતી'!C82)</f>
        <v/>
      </c>
      <c r="D85" s="52" t="str">
        <f>IF('વિદ્યાર્થી માહિતી'!C82="","",'વિદ્યાર્થી માહિતી'!J82)</f>
        <v/>
      </c>
      <c r="E85" s="34"/>
      <c r="F85" s="34"/>
      <c r="G85" s="34"/>
      <c r="H85" s="34"/>
      <c r="I85" s="34"/>
      <c r="J85" s="34"/>
      <c r="K85" s="34"/>
      <c r="L85" s="51" t="str">
        <f>IF('વિદ્યાર્થી માહિતી'!M82="","",'વિદ્યાર્થી માહિતી'!M82)</f>
        <v/>
      </c>
      <c r="M85" s="34"/>
      <c r="N85" s="51" t="str">
        <f>IF('વિદ્યાર્થી માહિતી'!N82="","",'વિદ્યાર્થી માહિતી'!N82)</f>
        <v/>
      </c>
      <c r="O85" s="34"/>
      <c r="P85" s="51" t="str">
        <f>IF('વિદ્યાર્થી માહિતી'!O82="","",'વિદ્યાર્થી માહિતી'!O82)</f>
        <v/>
      </c>
      <c r="Q85" s="34"/>
      <c r="X85" s="282">
        <v>79</v>
      </c>
    </row>
    <row r="86" spans="1:24" ht="23.25" customHeight="1" x14ac:dyDescent="0.2">
      <c r="A86" s="41">
        <f>'વિદ્યાર્થી માહિતી'!A83</f>
        <v>82</v>
      </c>
      <c r="B86" s="41" t="str">
        <f>IF('વિદ્યાર્થી માહિતી'!B83="","",'વિદ્યાર્થી માહિતી'!B83)</f>
        <v/>
      </c>
      <c r="C86" s="52" t="str">
        <f>IF('વિદ્યાર્થી માહિતી'!C83="","",'વિદ્યાર્થી માહિતી'!C83)</f>
        <v/>
      </c>
      <c r="D86" s="52" t="str">
        <f>IF('વિદ્યાર્થી માહિતી'!C83="","",'વિદ્યાર્થી માહિતી'!J83)</f>
        <v/>
      </c>
      <c r="E86" s="34"/>
      <c r="F86" s="34"/>
      <c r="G86" s="34"/>
      <c r="H86" s="34"/>
      <c r="I86" s="34"/>
      <c r="J86" s="34"/>
      <c r="K86" s="34"/>
      <c r="L86" s="51" t="str">
        <f>IF('વિદ્યાર્થી માહિતી'!M83="","",'વિદ્યાર્થી માહિતી'!M83)</f>
        <v/>
      </c>
      <c r="M86" s="34"/>
      <c r="N86" s="51" t="str">
        <f>IF('વિદ્યાર્થી માહિતી'!N83="","",'વિદ્યાર્થી માહિતી'!N83)</f>
        <v/>
      </c>
      <c r="O86" s="34"/>
      <c r="P86" s="51" t="str">
        <f>IF('વિદ્યાર્થી માહિતી'!O83="","",'વિદ્યાર્થી માહિતી'!O83)</f>
        <v/>
      </c>
      <c r="Q86" s="34"/>
      <c r="X86" s="282">
        <v>80</v>
      </c>
    </row>
    <row r="87" spans="1:24" ht="23.25" customHeight="1" x14ac:dyDescent="0.2">
      <c r="A87" s="41">
        <f>'વિદ્યાર્થી માહિતી'!A84</f>
        <v>83</v>
      </c>
      <c r="B87" s="41" t="str">
        <f>IF('વિદ્યાર્થી માહિતી'!B84="","",'વિદ્યાર્થી માહિતી'!B84)</f>
        <v/>
      </c>
      <c r="C87" s="52" t="str">
        <f>IF('વિદ્યાર્થી માહિતી'!C84="","",'વિદ્યાર્થી માહિતી'!C84)</f>
        <v/>
      </c>
      <c r="D87" s="52" t="str">
        <f>IF('વિદ્યાર્થી માહિતી'!C84="","",'વિદ્યાર્થી માહિતી'!J84)</f>
        <v/>
      </c>
      <c r="E87" s="34"/>
      <c r="F87" s="34"/>
      <c r="G87" s="34"/>
      <c r="H87" s="34"/>
      <c r="I87" s="34"/>
      <c r="J87" s="34"/>
      <c r="K87" s="34"/>
      <c r="L87" s="51" t="str">
        <f>IF('વિદ્યાર્થી માહિતી'!M84="","",'વિદ્યાર્થી માહિતી'!M84)</f>
        <v/>
      </c>
      <c r="M87" s="34"/>
      <c r="N87" s="51" t="str">
        <f>IF('વિદ્યાર્થી માહિતી'!N84="","",'વિદ્યાર્થી માહિતી'!N84)</f>
        <v/>
      </c>
      <c r="O87" s="34"/>
      <c r="P87" s="51" t="str">
        <f>IF('વિદ્યાર્થી માહિતી'!O84="","",'વિદ્યાર્થી માહિતી'!O84)</f>
        <v/>
      </c>
      <c r="Q87" s="34"/>
    </row>
    <row r="88" spans="1:24" ht="23.25" customHeight="1" x14ac:dyDescent="0.2">
      <c r="A88" s="41">
        <f>'વિદ્યાર્થી માહિતી'!A85</f>
        <v>84</v>
      </c>
      <c r="B88" s="41" t="str">
        <f>IF('વિદ્યાર્થી માહિતી'!B85="","",'વિદ્યાર્થી માહિતી'!B85)</f>
        <v/>
      </c>
      <c r="C88" s="52" t="str">
        <f>IF('વિદ્યાર્થી માહિતી'!C85="","",'વિદ્યાર્થી માહિતી'!C85)</f>
        <v/>
      </c>
      <c r="D88" s="52" t="str">
        <f>IF('વિદ્યાર્થી માહિતી'!C85="","",'વિદ્યાર્થી માહિતી'!J85)</f>
        <v/>
      </c>
      <c r="E88" s="34"/>
      <c r="F88" s="34"/>
      <c r="G88" s="34"/>
      <c r="H88" s="34"/>
      <c r="I88" s="34"/>
      <c r="J88" s="34"/>
      <c r="K88" s="34"/>
      <c r="L88" s="51" t="str">
        <f>IF('વિદ્યાર્થી માહિતી'!M85="","",'વિદ્યાર્થી માહિતી'!M85)</f>
        <v/>
      </c>
      <c r="M88" s="34"/>
      <c r="N88" s="51" t="str">
        <f>IF('વિદ્યાર્થી માહિતી'!N85="","",'વિદ્યાર્થી માહિતી'!N85)</f>
        <v/>
      </c>
      <c r="O88" s="34"/>
      <c r="P88" s="51" t="str">
        <f>IF('વિદ્યાર્થી માહિતી'!O85="","",'વિદ્યાર્થી માહિતી'!O85)</f>
        <v/>
      </c>
      <c r="Q88" s="34"/>
    </row>
    <row r="89" spans="1:24" ht="23.25" customHeight="1" x14ac:dyDescent="0.2">
      <c r="A89" s="41">
        <f>'વિદ્યાર્થી માહિતી'!A86</f>
        <v>85</v>
      </c>
      <c r="B89" s="41" t="str">
        <f>IF('વિદ્યાર્થી માહિતી'!B86="","",'વિદ્યાર્થી માહિતી'!B86)</f>
        <v/>
      </c>
      <c r="C89" s="52" t="str">
        <f>IF('વિદ્યાર્થી માહિતી'!C86="","",'વિદ્યાર્થી માહિતી'!C86)</f>
        <v/>
      </c>
      <c r="D89" s="52" t="str">
        <f>IF('વિદ્યાર્થી માહિતી'!C86="","",'વિદ્યાર્થી માહિતી'!J86)</f>
        <v/>
      </c>
      <c r="E89" s="34"/>
      <c r="F89" s="34"/>
      <c r="G89" s="34"/>
      <c r="H89" s="34"/>
      <c r="I89" s="34"/>
      <c r="J89" s="34"/>
      <c r="K89" s="34"/>
      <c r="L89" s="51" t="str">
        <f>IF('વિદ્યાર્થી માહિતી'!M86="","",'વિદ્યાર્થી માહિતી'!M86)</f>
        <v/>
      </c>
      <c r="M89" s="34"/>
      <c r="N89" s="51" t="str">
        <f>IF('વિદ્યાર્થી માહિતી'!N86="","",'વિદ્યાર્થી માહિતી'!N86)</f>
        <v/>
      </c>
      <c r="O89" s="34"/>
      <c r="P89" s="51" t="str">
        <f>IF('વિદ્યાર્થી માહિતી'!O86="","",'વિદ્યાર્થી માહિતી'!O86)</f>
        <v/>
      </c>
      <c r="Q89" s="34"/>
    </row>
    <row r="90" spans="1:24" ht="23.25" customHeight="1" x14ac:dyDescent="0.2">
      <c r="A90" s="41">
        <f>'વિદ્યાર્થી માહિતી'!A87</f>
        <v>86</v>
      </c>
      <c r="B90" s="41" t="str">
        <f>IF('વિદ્યાર્થી માહિતી'!B87="","",'વિદ્યાર્થી માહિતી'!B87)</f>
        <v/>
      </c>
      <c r="C90" s="52" t="str">
        <f>IF('વિદ્યાર્થી માહિતી'!C87="","",'વિદ્યાર્થી માહિતી'!C87)</f>
        <v/>
      </c>
      <c r="D90" s="52" t="str">
        <f>IF('વિદ્યાર્થી માહિતી'!C87="","",'વિદ્યાર્થી માહિતી'!J87)</f>
        <v/>
      </c>
      <c r="E90" s="34"/>
      <c r="F90" s="34"/>
      <c r="G90" s="34"/>
      <c r="H90" s="34"/>
      <c r="I90" s="34"/>
      <c r="J90" s="34"/>
      <c r="K90" s="34"/>
      <c r="L90" s="51" t="str">
        <f>IF('વિદ્યાર્થી માહિતી'!M87="","",'વિદ્યાર્થી માહિતી'!M87)</f>
        <v/>
      </c>
      <c r="M90" s="34"/>
      <c r="N90" s="51" t="str">
        <f>IF('વિદ્યાર્થી માહિતી'!N87="","",'વિદ્યાર્થી માહિતી'!N87)</f>
        <v/>
      </c>
      <c r="O90" s="34"/>
      <c r="P90" s="51" t="str">
        <f>IF('વિદ્યાર્થી માહિતી'!O87="","",'વિદ્યાર્થી માહિતી'!O87)</f>
        <v/>
      </c>
      <c r="Q90" s="34"/>
    </row>
    <row r="91" spans="1:24" ht="23.25" customHeight="1" x14ac:dyDescent="0.2">
      <c r="A91" s="41">
        <f>'વિદ્યાર્થી માહિતી'!A88</f>
        <v>87</v>
      </c>
      <c r="B91" s="41" t="str">
        <f>IF('વિદ્યાર્થી માહિતી'!B88="","",'વિદ્યાર્થી માહિતી'!B88)</f>
        <v/>
      </c>
      <c r="C91" s="52" t="str">
        <f>IF('વિદ્યાર્થી માહિતી'!C88="","",'વિદ્યાર્થી માહિતી'!C88)</f>
        <v/>
      </c>
      <c r="D91" s="52" t="str">
        <f>IF('વિદ્યાર્થી માહિતી'!C88="","",'વિદ્યાર્થી માહિતી'!J88)</f>
        <v/>
      </c>
      <c r="E91" s="34"/>
      <c r="F91" s="34"/>
      <c r="G91" s="34"/>
      <c r="H91" s="34"/>
      <c r="I91" s="34"/>
      <c r="J91" s="34"/>
      <c r="K91" s="34"/>
      <c r="L91" s="51" t="str">
        <f>IF('વિદ્યાર્થી માહિતી'!M88="","",'વિદ્યાર્થી માહિતી'!M88)</f>
        <v/>
      </c>
      <c r="M91" s="34"/>
      <c r="N91" s="51" t="str">
        <f>IF('વિદ્યાર્થી માહિતી'!N88="","",'વિદ્યાર્થી માહિતી'!N88)</f>
        <v/>
      </c>
      <c r="O91" s="34"/>
      <c r="P91" s="51" t="str">
        <f>IF('વિદ્યાર્થી માહિતી'!O88="","",'વિદ્યાર્થી માહિતી'!O88)</f>
        <v/>
      </c>
      <c r="Q91" s="34"/>
    </row>
    <row r="92" spans="1:24" ht="23.25" customHeight="1" x14ac:dyDescent="0.2">
      <c r="A92" s="41">
        <f>'વિદ્યાર્થી માહિતી'!A89</f>
        <v>88</v>
      </c>
      <c r="B92" s="41" t="str">
        <f>IF('વિદ્યાર્થી માહિતી'!B89="","",'વિદ્યાર્થી માહિતી'!B89)</f>
        <v/>
      </c>
      <c r="C92" s="52" t="str">
        <f>IF('વિદ્યાર્થી માહિતી'!C89="","",'વિદ્યાર્થી માહિતી'!C89)</f>
        <v/>
      </c>
      <c r="D92" s="52" t="str">
        <f>IF('વિદ્યાર્થી માહિતી'!C89="","",'વિદ્યાર્થી માહિતી'!J89)</f>
        <v/>
      </c>
      <c r="E92" s="34"/>
      <c r="F92" s="34"/>
      <c r="G92" s="34"/>
      <c r="H92" s="34"/>
      <c r="I92" s="34"/>
      <c r="J92" s="34"/>
      <c r="K92" s="34"/>
      <c r="L92" s="51" t="str">
        <f>IF('વિદ્યાર્થી માહિતી'!M89="","",'વિદ્યાર્થી માહિતી'!M89)</f>
        <v/>
      </c>
      <c r="M92" s="34"/>
      <c r="N92" s="51" t="str">
        <f>IF('વિદ્યાર્થી માહિતી'!N89="","",'વિદ્યાર્થી માહિતી'!N89)</f>
        <v/>
      </c>
      <c r="O92" s="34"/>
      <c r="P92" s="51" t="str">
        <f>IF('વિદ્યાર્થી માહિતી'!O89="","",'વિદ્યાર્થી માહિતી'!O89)</f>
        <v/>
      </c>
      <c r="Q92" s="34"/>
    </row>
    <row r="93" spans="1:24" ht="23.25" customHeight="1" x14ac:dyDescent="0.2">
      <c r="A93" s="41">
        <f>'વિદ્યાર્થી માહિતી'!A90</f>
        <v>89</v>
      </c>
      <c r="B93" s="41" t="str">
        <f>IF('વિદ્યાર્થી માહિતી'!B90="","",'વિદ્યાર્થી માહિતી'!B90)</f>
        <v/>
      </c>
      <c r="C93" s="52" t="str">
        <f>IF('વિદ્યાર્થી માહિતી'!C90="","",'વિદ્યાર્થી માહિતી'!C90)</f>
        <v/>
      </c>
      <c r="D93" s="52" t="str">
        <f>IF('વિદ્યાર્થી માહિતી'!C90="","",'વિદ્યાર્થી માહિતી'!J90)</f>
        <v/>
      </c>
      <c r="E93" s="34"/>
      <c r="F93" s="34"/>
      <c r="G93" s="34"/>
      <c r="H93" s="34"/>
      <c r="I93" s="34"/>
      <c r="J93" s="34"/>
      <c r="K93" s="34"/>
      <c r="L93" s="51" t="str">
        <f>IF('વિદ્યાર્થી માહિતી'!M90="","",'વિદ્યાર્થી માહિતી'!M90)</f>
        <v/>
      </c>
      <c r="M93" s="34"/>
      <c r="N93" s="51" t="str">
        <f>IF('વિદ્યાર્થી માહિતી'!N90="","",'વિદ્યાર્થી માહિતી'!N90)</f>
        <v/>
      </c>
      <c r="O93" s="34"/>
      <c r="P93" s="51" t="str">
        <f>IF('વિદ્યાર્થી માહિતી'!O90="","",'વિદ્યાર્થી માહિતી'!O90)</f>
        <v/>
      </c>
      <c r="Q93" s="34"/>
    </row>
    <row r="94" spans="1:24" ht="23.25" customHeight="1" x14ac:dyDescent="0.2">
      <c r="A94" s="41">
        <f>'વિદ્યાર્થી માહિતી'!A91</f>
        <v>90</v>
      </c>
      <c r="B94" s="41" t="str">
        <f>IF('વિદ્યાર્થી માહિતી'!B91="","",'વિદ્યાર્થી માહિતી'!B91)</f>
        <v/>
      </c>
      <c r="C94" s="52" t="str">
        <f>IF('વિદ્યાર્થી માહિતી'!C91="","",'વિદ્યાર્થી માહિતી'!C91)</f>
        <v/>
      </c>
      <c r="D94" s="52" t="str">
        <f>IF('વિદ્યાર્થી માહિતી'!C91="","",'વિદ્યાર્થી માહિતી'!J91)</f>
        <v/>
      </c>
      <c r="E94" s="34"/>
      <c r="F94" s="34"/>
      <c r="G94" s="34"/>
      <c r="H94" s="34"/>
      <c r="I94" s="34"/>
      <c r="J94" s="34"/>
      <c r="K94" s="34"/>
      <c r="L94" s="51" t="str">
        <f>IF('વિદ્યાર્થી માહિતી'!M91="","",'વિદ્યાર્થી માહિતી'!M91)</f>
        <v/>
      </c>
      <c r="M94" s="34"/>
      <c r="N94" s="51" t="str">
        <f>IF('વિદ્યાર્થી માહિતી'!N91="","",'વિદ્યાર્થી માહિતી'!N91)</f>
        <v/>
      </c>
      <c r="O94" s="34"/>
      <c r="P94" s="51" t="str">
        <f>IF('વિદ્યાર્થી માહિતી'!O91="","",'વિદ્યાર્થી માહિતી'!O91)</f>
        <v/>
      </c>
      <c r="Q94" s="34"/>
    </row>
    <row r="95" spans="1:24" ht="23.25" customHeight="1" x14ac:dyDescent="0.2">
      <c r="A95" s="41">
        <f>'વિદ્યાર્થી માહિતી'!A92</f>
        <v>91</v>
      </c>
      <c r="B95" s="41" t="str">
        <f>IF('વિદ્યાર્થી માહિતી'!B92="","",'વિદ્યાર્થી માહિતી'!B92)</f>
        <v/>
      </c>
      <c r="C95" s="52" t="str">
        <f>IF('વિદ્યાર્થી માહિતી'!C92="","",'વિદ્યાર્થી માહિતી'!C92)</f>
        <v/>
      </c>
      <c r="D95" s="52" t="str">
        <f>IF('વિદ્યાર્થી માહિતી'!C92="","",'વિદ્યાર્થી માહિતી'!J92)</f>
        <v/>
      </c>
      <c r="E95" s="34"/>
      <c r="F95" s="34"/>
      <c r="G95" s="34"/>
      <c r="H95" s="34"/>
      <c r="I95" s="34"/>
      <c r="J95" s="34"/>
      <c r="K95" s="34"/>
      <c r="L95" s="51" t="str">
        <f>IF('વિદ્યાર્થી માહિતી'!M92="","",'વિદ્યાર્થી માહિતી'!M92)</f>
        <v/>
      </c>
      <c r="M95" s="34"/>
      <c r="N95" s="51" t="str">
        <f>IF('વિદ્યાર્થી માહિતી'!N92="","",'વિદ્યાર્થી માહિતી'!N92)</f>
        <v/>
      </c>
      <c r="O95" s="34"/>
      <c r="P95" s="51" t="str">
        <f>IF('વિદ્યાર્થી માહિતી'!O92="","",'વિદ્યાર્થી માહિતી'!O92)</f>
        <v/>
      </c>
      <c r="Q95" s="34"/>
    </row>
    <row r="96" spans="1:24" ht="23.25" customHeight="1" x14ac:dyDescent="0.2">
      <c r="A96" s="41">
        <f>'વિદ્યાર્થી માહિતી'!A93</f>
        <v>92</v>
      </c>
      <c r="B96" s="41" t="str">
        <f>IF('વિદ્યાર્થી માહિતી'!B93="","",'વિદ્યાર્થી માહિતી'!B93)</f>
        <v/>
      </c>
      <c r="C96" s="52" t="str">
        <f>IF('વિદ્યાર્થી માહિતી'!C93="","",'વિદ્યાર્થી માહિતી'!C93)</f>
        <v/>
      </c>
      <c r="D96" s="52" t="str">
        <f>IF('વિદ્યાર્થી માહિતી'!C93="","",'વિદ્યાર્થી માહિતી'!J93)</f>
        <v/>
      </c>
      <c r="E96" s="34"/>
      <c r="F96" s="34"/>
      <c r="G96" s="34"/>
      <c r="H96" s="34"/>
      <c r="I96" s="34"/>
      <c r="J96" s="34"/>
      <c r="K96" s="34"/>
      <c r="L96" s="51" t="str">
        <f>IF('વિદ્યાર્થી માહિતી'!M93="","",'વિદ્યાર્થી માહિતી'!M93)</f>
        <v/>
      </c>
      <c r="M96" s="34"/>
      <c r="N96" s="51" t="str">
        <f>IF('વિદ્યાર્થી માહિતી'!N93="","",'વિદ્યાર્થી માહિતી'!N93)</f>
        <v/>
      </c>
      <c r="O96" s="34"/>
      <c r="P96" s="51" t="str">
        <f>IF('વિદ્યાર્થી માહિતી'!O93="","",'વિદ્યાર્થી માહિતી'!O93)</f>
        <v/>
      </c>
      <c r="Q96" s="34"/>
    </row>
    <row r="97" spans="1:17" ht="23.25" customHeight="1" x14ac:dyDescent="0.2">
      <c r="A97" s="41">
        <f>'વિદ્યાર્થી માહિતી'!A94</f>
        <v>93</v>
      </c>
      <c r="B97" s="41" t="str">
        <f>IF('વિદ્યાર્થી માહિતી'!B94="","",'વિદ્યાર્થી માહિતી'!B94)</f>
        <v/>
      </c>
      <c r="C97" s="52" t="str">
        <f>IF('વિદ્યાર્થી માહિતી'!C94="","",'વિદ્યાર્થી માહિતી'!C94)</f>
        <v/>
      </c>
      <c r="D97" s="52" t="str">
        <f>IF('વિદ્યાર્થી માહિતી'!C94="","",'વિદ્યાર્થી માહિતી'!J94)</f>
        <v/>
      </c>
      <c r="E97" s="34"/>
      <c r="F97" s="34"/>
      <c r="G97" s="34"/>
      <c r="H97" s="34"/>
      <c r="I97" s="34"/>
      <c r="J97" s="34"/>
      <c r="K97" s="34"/>
      <c r="L97" s="51" t="str">
        <f>IF('વિદ્યાર્થી માહિતી'!M94="","",'વિદ્યાર્થી માહિતી'!M94)</f>
        <v/>
      </c>
      <c r="M97" s="34"/>
      <c r="N97" s="51" t="str">
        <f>IF('વિદ્યાર્થી માહિતી'!N94="","",'વિદ્યાર્થી માહિતી'!N94)</f>
        <v/>
      </c>
      <c r="O97" s="34"/>
      <c r="P97" s="51" t="str">
        <f>IF('વિદ્યાર્થી માહિતી'!O94="","",'વિદ્યાર્થી માહિતી'!O94)</f>
        <v/>
      </c>
      <c r="Q97" s="34"/>
    </row>
    <row r="98" spans="1:17" ht="23.25" customHeight="1" x14ac:dyDescent="0.2">
      <c r="A98" s="41">
        <f>'વિદ્યાર્થી માહિતી'!A95</f>
        <v>94</v>
      </c>
      <c r="B98" s="41" t="str">
        <f>IF('વિદ્યાર્થી માહિતી'!B95="","",'વિદ્યાર્થી માહિતી'!B95)</f>
        <v/>
      </c>
      <c r="C98" s="52" t="str">
        <f>IF('વિદ્યાર્થી માહિતી'!C95="","",'વિદ્યાર્થી માહિતી'!C95)</f>
        <v/>
      </c>
      <c r="D98" s="52" t="str">
        <f>IF('વિદ્યાર્થી માહિતી'!C95="","",'વિદ્યાર્થી માહિતી'!J95)</f>
        <v/>
      </c>
      <c r="E98" s="34"/>
      <c r="F98" s="34"/>
      <c r="G98" s="34"/>
      <c r="H98" s="34"/>
      <c r="I98" s="34"/>
      <c r="J98" s="34"/>
      <c r="K98" s="34"/>
      <c r="L98" s="51" t="str">
        <f>IF('વિદ્યાર્થી માહિતી'!M95="","",'વિદ્યાર્થી માહિતી'!M95)</f>
        <v/>
      </c>
      <c r="M98" s="34"/>
      <c r="N98" s="51" t="str">
        <f>IF('વિદ્યાર્થી માહિતી'!N95="","",'વિદ્યાર્થી માહિતી'!N95)</f>
        <v/>
      </c>
      <c r="O98" s="34"/>
      <c r="P98" s="51" t="str">
        <f>IF('વિદ્યાર્થી માહિતી'!O95="","",'વિદ્યાર્થી માહિતી'!O95)</f>
        <v/>
      </c>
      <c r="Q98" s="34"/>
    </row>
    <row r="99" spans="1:17" ht="23.25" customHeight="1" x14ac:dyDescent="0.2">
      <c r="A99" s="41">
        <f>'વિદ્યાર્થી માહિતી'!A96</f>
        <v>95</v>
      </c>
      <c r="B99" s="41" t="str">
        <f>IF('વિદ્યાર્થી માહિતી'!B96="","",'વિદ્યાર્થી માહિતી'!B96)</f>
        <v/>
      </c>
      <c r="C99" s="52" t="str">
        <f>IF('વિદ્યાર્થી માહિતી'!C96="","",'વિદ્યાર્થી માહિતી'!C96)</f>
        <v/>
      </c>
      <c r="D99" s="52" t="str">
        <f>IF('વિદ્યાર્થી માહિતી'!C96="","",'વિદ્યાર્થી માહિતી'!J96)</f>
        <v/>
      </c>
      <c r="E99" s="34"/>
      <c r="F99" s="34"/>
      <c r="G99" s="34"/>
      <c r="H99" s="34"/>
      <c r="I99" s="34"/>
      <c r="J99" s="34"/>
      <c r="K99" s="34"/>
      <c r="L99" s="51" t="str">
        <f>IF('વિદ્યાર્થી માહિતી'!M96="","",'વિદ્યાર્થી માહિતી'!M96)</f>
        <v/>
      </c>
      <c r="M99" s="34"/>
      <c r="N99" s="51" t="str">
        <f>IF('વિદ્યાર્થી માહિતી'!N96="","",'વિદ્યાર્થી માહિતી'!N96)</f>
        <v/>
      </c>
      <c r="O99" s="34"/>
      <c r="P99" s="51" t="str">
        <f>IF('વિદ્યાર્થી માહિતી'!O96="","",'વિદ્યાર્થી માહિતી'!O96)</f>
        <v/>
      </c>
      <c r="Q99" s="34"/>
    </row>
    <row r="100" spans="1:17" ht="23.25" customHeight="1" x14ac:dyDescent="0.2">
      <c r="A100" s="41">
        <f>'વિદ્યાર્થી માહિતી'!A97</f>
        <v>96</v>
      </c>
      <c r="B100" s="41" t="str">
        <f>IF('વિદ્યાર્થી માહિતી'!B97="","",'વિદ્યાર્થી માહિતી'!B97)</f>
        <v/>
      </c>
      <c r="C100" s="52" t="str">
        <f>IF('વિદ્યાર્થી માહિતી'!C97="","",'વિદ્યાર્થી માહિતી'!C97)</f>
        <v/>
      </c>
      <c r="D100" s="52" t="str">
        <f>IF('વિદ્યાર્થી માહિતી'!C97="","",'વિદ્યાર્થી માહિતી'!J97)</f>
        <v/>
      </c>
      <c r="E100" s="34"/>
      <c r="F100" s="34"/>
      <c r="G100" s="34"/>
      <c r="H100" s="34"/>
      <c r="I100" s="34"/>
      <c r="J100" s="34"/>
      <c r="K100" s="34"/>
      <c r="L100" s="51" t="str">
        <f>IF('વિદ્યાર્થી માહિતી'!M97="","",'વિદ્યાર્થી માહિતી'!M97)</f>
        <v/>
      </c>
      <c r="M100" s="34"/>
      <c r="N100" s="51" t="str">
        <f>IF('વિદ્યાર્થી માહિતી'!N97="","",'વિદ્યાર્થી માહિતી'!N97)</f>
        <v/>
      </c>
      <c r="O100" s="34"/>
      <c r="P100" s="51" t="str">
        <f>IF('વિદ્યાર્થી માહિતી'!O97="","",'વિદ્યાર્થી માહિતી'!O97)</f>
        <v/>
      </c>
      <c r="Q100" s="34"/>
    </row>
    <row r="101" spans="1:17" ht="23.25" customHeight="1" x14ac:dyDescent="0.2">
      <c r="A101" s="41">
        <f>'વિદ્યાર્થી માહિતી'!A98</f>
        <v>97</v>
      </c>
      <c r="B101" s="41" t="str">
        <f>IF('વિદ્યાર્થી માહિતી'!B98="","",'વિદ્યાર્થી માહિતી'!B98)</f>
        <v/>
      </c>
      <c r="C101" s="52" t="str">
        <f>IF('વિદ્યાર્થી માહિતી'!C98="","",'વિદ્યાર્થી માહિતી'!C98)</f>
        <v/>
      </c>
      <c r="D101" s="52" t="str">
        <f>IF('વિદ્યાર્થી માહિતી'!C98="","",'વિદ્યાર્થી માહિતી'!J98)</f>
        <v/>
      </c>
      <c r="E101" s="34"/>
      <c r="F101" s="34"/>
      <c r="G101" s="34"/>
      <c r="H101" s="34"/>
      <c r="I101" s="34"/>
      <c r="J101" s="34"/>
      <c r="K101" s="34"/>
      <c r="L101" s="51" t="str">
        <f>IF('વિદ્યાર્થી માહિતી'!M98="","",'વિદ્યાર્થી માહિતી'!M98)</f>
        <v/>
      </c>
      <c r="M101" s="34"/>
      <c r="N101" s="51" t="str">
        <f>IF('વિદ્યાર્થી માહિતી'!N98="","",'વિદ્યાર્થી માહિતી'!N98)</f>
        <v/>
      </c>
      <c r="O101" s="34"/>
      <c r="P101" s="51" t="str">
        <f>IF('વિદ્યાર્થી માહિતી'!O98="","",'વિદ્યાર્થી માહિતી'!O98)</f>
        <v/>
      </c>
      <c r="Q101" s="34"/>
    </row>
    <row r="102" spans="1:17" ht="23.25" customHeight="1" x14ac:dyDescent="0.2">
      <c r="A102" s="41">
        <f>'વિદ્યાર્થી માહિતી'!A99</f>
        <v>98</v>
      </c>
      <c r="B102" s="41" t="str">
        <f>IF('વિદ્યાર્થી માહિતી'!B99="","",'વિદ્યાર્થી માહિતી'!B99)</f>
        <v/>
      </c>
      <c r="C102" s="52" t="str">
        <f>IF('વિદ્યાર્થી માહિતી'!C99="","",'વિદ્યાર્થી માહિતી'!C99)</f>
        <v/>
      </c>
      <c r="D102" s="52" t="str">
        <f>IF('વિદ્યાર્થી માહિતી'!C99="","",'વિદ્યાર્થી માહિતી'!J99)</f>
        <v/>
      </c>
      <c r="E102" s="34"/>
      <c r="F102" s="34"/>
      <c r="G102" s="34"/>
      <c r="H102" s="34"/>
      <c r="I102" s="34"/>
      <c r="J102" s="34"/>
      <c r="K102" s="34"/>
      <c r="L102" s="51" t="str">
        <f>IF('વિદ્યાર્થી માહિતી'!M99="","",'વિદ્યાર્થી માહિતી'!M99)</f>
        <v/>
      </c>
      <c r="M102" s="34"/>
      <c r="N102" s="51" t="str">
        <f>IF('વિદ્યાર્થી માહિતી'!N99="","",'વિદ્યાર્થી માહિતી'!N99)</f>
        <v/>
      </c>
      <c r="O102" s="34"/>
      <c r="P102" s="51" t="str">
        <f>IF('વિદ્યાર્થી માહિતી'!O99="","",'વિદ્યાર્થી માહિતી'!O99)</f>
        <v/>
      </c>
      <c r="Q102" s="34"/>
    </row>
    <row r="103" spans="1:17" ht="23.25" customHeight="1" x14ac:dyDescent="0.2">
      <c r="A103" s="41">
        <f>'વિદ્યાર્થી માહિતી'!A100</f>
        <v>99</v>
      </c>
      <c r="B103" s="41" t="str">
        <f>IF('વિદ્યાર્થી માહિતી'!B100="","",'વિદ્યાર્થી માહિતી'!B100)</f>
        <v/>
      </c>
      <c r="C103" s="52" t="str">
        <f>IF('વિદ્યાર્થી માહિતી'!C100="","",'વિદ્યાર્થી માહિતી'!C100)</f>
        <v/>
      </c>
      <c r="D103" s="52" t="str">
        <f>IF('વિદ્યાર્થી માહિતી'!C100="","",'વિદ્યાર્થી માહિતી'!J100)</f>
        <v/>
      </c>
      <c r="E103" s="34"/>
      <c r="F103" s="34"/>
      <c r="G103" s="34"/>
      <c r="H103" s="34"/>
      <c r="I103" s="34"/>
      <c r="J103" s="34"/>
      <c r="K103" s="34"/>
      <c r="L103" s="51" t="str">
        <f>IF('વિદ્યાર્થી માહિતી'!M100="","",'વિદ્યાર્થી માહિતી'!M100)</f>
        <v/>
      </c>
      <c r="M103" s="34"/>
      <c r="N103" s="51" t="str">
        <f>IF('વિદ્યાર્થી માહિતી'!N100="","",'વિદ્યાર્થી માહિતી'!N100)</f>
        <v/>
      </c>
      <c r="O103" s="34"/>
      <c r="P103" s="51" t="str">
        <f>IF('વિદ્યાર્થી માહિતી'!O100="","",'વિદ્યાર્થી માહિતી'!O100)</f>
        <v/>
      </c>
      <c r="Q103" s="34"/>
    </row>
    <row r="104" spans="1:17" ht="23.25" customHeight="1" x14ac:dyDescent="0.2">
      <c r="A104" s="41">
        <f>'વિદ્યાર્થી માહિતી'!A101</f>
        <v>100</v>
      </c>
      <c r="B104" s="41" t="str">
        <f>IF('વિદ્યાર્થી માહિતી'!B101="","",'વિદ્યાર્થી માહિતી'!B101)</f>
        <v/>
      </c>
      <c r="C104" s="52" t="str">
        <f>IF('વિદ્યાર્થી માહિતી'!C101="","",'વિદ્યાર્થી માહિતી'!C101)</f>
        <v/>
      </c>
      <c r="D104" s="52" t="str">
        <f>IF('વિદ્યાર્થી માહિતી'!C101="","",'વિદ્યાર્થી માહિતી'!J101)</f>
        <v/>
      </c>
      <c r="E104" s="34"/>
      <c r="F104" s="34"/>
      <c r="G104" s="34"/>
      <c r="H104" s="34"/>
      <c r="I104" s="34"/>
      <c r="J104" s="34"/>
      <c r="K104" s="34"/>
      <c r="L104" s="51" t="str">
        <f>IF('વિદ્યાર્થી માહિતી'!M101="","",'વિદ્યાર્થી માહિતી'!M101)</f>
        <v/>
      </c>
      <c r="M104" s="34"/>
      <c r="N104" s="51" t="str">
        <f>IF('વિદ્યાર્થી માહિતી'!N101="","",'વિદ્યાર્થી માહિતી'!N101)</f>
        <v/>
      </c>
      <c r="O104" s="34"/>
      <c r="P104" s="51" t="str">
        <f>IF('વિદ્યાર્થી માહિતી'!O101="","",'વિદ્યાર્થી માહિતી'!O101)</f>
        <v/>
      </c>
      <c r="Q104" s="34"/>
    </row>
  </sheetData>
  <sheetProtection formatCells="0" formatColumns="0" formatRows="0" sort="0"/>
  <mergeCells count="8">
    <mergeCell ref="N3:O3"/>
    <mergeCell ref="P3:Q3"/>
    <mergeCell ref="J2:K2"/>
    <mergeCell ref="A1:B1"/>
    <mergeCell ref="C1:M1"/>
    <mergeCell ref="C2:G2"/>
    <mergeCell ref="A3:C3"/>
    <mergeCell ref="L3:M3"/>
  </mergeCells>
  <dataValidations count="1">
    <dataValidation type="list" allowBlank="1" showInputMessage="1" showErrorMessage="1" sqref="O5:O104 E5:K104 Q5:Q104 M5:M104" xr:uid="{00000000-0002-0000-0900-000000000000}">
      <formula1>$X$4:$X$86</formula1>
    </dataValidation>
  </dataValidations>
  <pageMargins left="0.55000000000000004" right="0.4" top="0.38" bottom="0.36" header="0.3" footer="0.3"/>
  <pageSetup paperSize="9" orientation="landscape" blackAndWhite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BD104"/>
  <sheetViews>
    <sheetView workbookViewId="0">
      <pane xSplit="3" ySplit="2" topLeftCell="Q3" activePane="bottomRight" state="frozen"/>
      <selection pane="bottomLeft" activeCell="A3" sqref="A3"/>
      <selection pane="topRight" activeCell="D1" sqref="D1"/>
      <selection pane="bottomRight" activeCell="BB3" sqref="BB3"/>
    </sheetView>
  </sheetViews>
  <sheetFormatPr defaultColWidth="9.14453125" defaultRowHeight="15" x14ac:dyDescent="0.2"/>
  <cols>
    <col min="1" max="1" width="5.109375" style="25" customWidth="1"/>
    <col min="2" max="2" width="5.51171875" style="25" customWidth="1"/>
    <col min="3" max="3" width="27.44140625" style="25" customWidth="1"/>
    <col min="4" max="5" width="4.83984375" style="181" customWidth="1"/>
    <col min="6" max="6" width="4.03515625" style="181" customWidth="1"/>
    <col min="7" max="7" width="4.3046875" style="181" customWidth="1"/>
    <col min="8" max="8" width="6.9921875" style="181" customWidth="1"/>
    <col min="9" max="9" width="1.8828125" style="181" customWidth="1"/>
    <col min="10" max="11" width="4.83984375" style="181" customWidth="1"/>
    <col min="12" max="12" width="4.03515625" style="181" customWidth="1"/>
    <col min="13" max="13" width="4.3046875" style="181" customWidth="1"/>
    <col min="14" max="14" width="5.51171875" style="181" customWidth="1"/>
    <col min="15" max="15" width="1.8828125" style="181" customWidth="1"/>
    <col min="16" max="17" width="4.83984375" style="181" customWidth="1"/>
    <col min="18" max="18" width="4.03515625" style="181" customWidth="1"/>
    <col min="19" max="19" width="4.3046875" style="181" customWidth="1"/>
    <col min="20" max="20" width="6.58984375" style="181" customWidth="1"/>
    <col min="21" max="21" width="1.8828125" style="181" customWidth="1"/>
    <col min="22" max="23" width="4.83984375" style="181" customWidth="1"/>
    <col min="24" max="24" width="4.03515625" style="181" customWidth="1"/>
    <col min="25" max="25" width="4.3046875" style="181" customWidth="1"/>
    <col min="26" max="26" width="6.58984375" style="181" customWidth="1"/>
    <col min="27" max="27" width="1.8828125" style="181" customWidth="1"/>
    <col min="28" max="29" width="4.83984375" style="181" customWidth="1"/>
    <col min="30" max="30" width="4.03515625" style="181" customWidth="1"/>
    <col min="31" max="32" width="4.3046875" style="181" customWidth="1"/>
    <col min="33" max="33" width="1.8828125" style="181" customWidth="1"/>
    <col min="34" max="34" width="4.4375" style="181" customWidth="1"/>
    <col min="35" max="35" width="4.3046875" style="181" customWidth="1"/>
    <col min="36" max="36" width="4.03515625" style="181" customWidth="1"/>
    <col min="37" max="38" width="4.3046875" style="181" customWidth="1"/>
    <col min="39" max="39" width="1.8828125" style="181" customWidth="1"/>
    <col min="40" max="40" width="4.4375" style="181" customWidth="1"/>
    <col min="41" max="41" width="5.109375" style="181" customWidth="1"/>
    <col min="42" max="42" width="4.03515625" style="181" customWidth="1"/>
    <col min="43" max="43" width="4.3046875" style="181" customWidth="1"/>
    <col min="44" max="44" width="4.03515625" style="181" customWidth="1"/>
    <col min="45" max="45" width="1.8828125" style="181" customWidth="1"/>
    <col min="46" max="46" width="4.03515625" style="181" customWidth="1"/>
    <col min="47" max="47" width="4.3046875" style="181" customWidth="1"/>
    <col min="48" max="48" width="3.8984375" style="181" customWidth="1"/>
    <col min="49" max="49" width="1.8828125" style="181" customWidth="1"/>
    <col min="50" max="50" width="4.03515625" style="181" customWidth="1"/>
    <col min="51" max="51" width="4.3046875" style="181" customWidth="1"/>
    <col min="52" max="52" width="4.16796875" style="181" customWidth="1"/>
    <col min="53" max="53" width="1.8828125" style="181" customWidth="1"/>
    <col min="54" max="54" width="4.03515625" style="181" customWidth="1"/>
    <col min="55" max="56" width="4.3046875" style="181" customWidth="1"/>
    <col min="57" max="16384" width="9.14453125" style="25"/>
  </cols>
  <sheetData>
    <row r="1" spans="1:56" ht="24" customHeight="1" x14ac:dyDescent="0.3">
      <c r="A1" s="545" t="s">
        <v>39</v>
      </c>
      <c r="B1" s="546"/>
      <c r="C1" s="546"/>
      <c r="D1" s="546"/>
      <c r="E1" s="546"/>
      <c r="F1" s="546"/>
      <c r="G1" s="546"/>
      <c r="H1" s="546"/>
      <c r="I1" s="165"/>
      <c r="J1" s="543" t="s">
        <v>47</v>
      </c>
      <c r="K1" s="543"/>
      <c r="L1" s="543"/>
      <c r="M1" s="547" t="str">
        <f>શાળા!B4</f>
        <v>9-A</v>
      </c>
      <c r="N1" s="547"/>
      <c r="O1" s="165"/>
      <c r="P1" s="180"/>
      <c r="Q1" s="548" t="s">
        <v>30</v>
      </c>
      <c r="R1" s="548"/>
      <c r="S1" s="549" t="str">
        <f>શાળા!B6</f>
        <v>2023-24</v>
      </c>
      <c r="T1" s="549"/>
      <c r="U1" s="165"/>
      <c r="V1" s="543"/>
      <c r="W1" s="543"/>
      <c r="X1" s="543"/>
      <c r="AA1" s="165"/>
      <c r="AB1" s="180"/>
      <c r="AG1" s="165"/>
      <c r="AH1" s="180"/>
      <c r="AM1" s="165"/>
      <c r="AN1" s="180"/>
      <c r="AS1" s="165"/>
      <c r="AW1" s="165"/>
      <c r="BA1" s="165"/>
    </row>
    <row r="2" spans="1:56" ht="31.5" customHeight="1" x14ac:dyDescent="0.2">
      <c r="A2" s="540" t="s">
        <v>27</v>
      </c>
      <c r="B2" s="540"/>
      <c r="C2" s="540"/>
      <c r="D2" s="544" t="str">
        <f>શાળા!A9</f>
        <v xml:space="preserve">ગુજરાતી </v>
      </c>
      <c r="E2" s="544"/>
      <c r="F2" s="544"/>
      <c r="G2" s="544"/>
      <c r="H2" s="544"/>
      <c r="I2" s="183"/>
      <c r="J2" s="544" t="str">
        <f>શાળા!A10</f>
        <v xml:space="preserve">અંગ્રેજી </v>
      </c>
      <c r="K2" s="544"/>
      <c r="L2" s="544"/>
      <c r="M2" s="544"/>
      <c r="N2" s="544"/>
      <c r="O2" s="183"/>
      <c r="P2" s="544" t="str">
        <f>શાળા!A11</f>
        <v xml:space="preserve">હિન્દી </v>
      </c>
      <c r="Q2" s="544"/>
      <c r="R2" s="544"/>
      <c r="S2" s="544"/>
      <c r="T2" s="544"/>
      <c r="U2" s="183"/>
      <c r="V2" s="544" t="str">
        <f>શાળા!A12</f>
        <v>સંસ્કૃત</v>
      </c>
      <c r="W2" s="544"/>
      <c r="X2" s="544"/>
      <c r="Y2" s="544"/>
      <c r="Z2" s="544"/>
      <c r="AA2" s="183"/>
      <c r="AB2" s="544" t="str">
        <f>શાળા!A13</f>
        <v>ગણીત</v>
      </c>
      <c r="AC2" s="544"/>
      <c r="AD2" s="544"/>
      <c r="AE2" s="544"/>
      <c r="AF2" s="544"/>
      <c r="AG2" s="183"/>
      <c r="AH2" s="544" t="str">
        <f>શાળા!A14</f>
        <v xml:space="preserve">વિજ્ઞાન </v>
      </c>
      <c r="AI2" s="544"/>
      <c r="AJ2" s="544"/>
      <c r="AK2" s="544"/>
      <c r="AL2" s="544"/>
      <c r="AM2" s="183"/>
      <c r="AN2" s="550" t="str">
        <f>શાળા!A15</f>
        <v xml:space="preserve">સામાજિક વિજ્ઞાન </v>
      </c>
      <c r="AO2" s="550"/>
      <c r="AP2" s="550"/>
      <c r="AQ2" s="550"/>
      <c r="AR2" s="550"/>
      <c r="AS2" s="183"/>
      <c r="AT2" s="550" t="str">
        <f>'વિદ્યાર્થી માહિતી'!M1</f>
        <v>ઓપ્શન વિષય-૧</v>
      </c>
      <c r="AU2" s="550"/>
      <c r="AV2" s="550"/>
      <c r="AW2" s="183"/>
      <c r="AX2" s="551" t="str">
        <f>'વિદ્યાર્થી માહિતી'!N1</f>
        <v>ઓપ્શન વિષય-૨</v>
      </c>
      <c r="AY2" s="551"/>
      <c r="AZ2" s="551"/>
      <c r="BA2" s="183"/>
      <c r="BB2" s="550" t="str">
        <f>'વિદ્યાર્થી માહિતી'!O1</f>
        <v>ઓપ્શન વિષય-૩</v>
      </c>
      <c r="BC2" s="550"/>
      <c r="BD2" s="550"/>
    </row>
    <row r="3" spans="1:56" ht="54.75" customHeight="1" x14ac:dyDescent="0.2">
      <c r="A3" s="49" t="s">
        <v>20</v>
      </c>
      <c r="B3" s="49" t="s">
        <v>28</v>
      </c>
      <c r="C3" s="49" t="s">
        <v>22</v>
      </c>
      <c r="D3" s="175" t="s">
        <v>41</v>
      </c>
      <c r="E3" s="175" t="s">
        <v>42</v>
      </c>
      <c r="F3" s="176" t="s">
        <v>45</v>
      </c>
      <c r="G3" s="175" t="s">
        <v>43</v>
      </c>
      <c r="H3" s="177" t="s">
        <v>32</v>
      </c>
      <c r="I3" s="184"/>
      <c r="J3" s="175" t="s">
        <v>41</v>
      </c>
      <c r="K3" s="175" t="s">
        <v>42</v>
      </c>
      <c r="L3" s="176" t="s">
        <v>45</v>
      </c>
      <c r="M3" s="175" t="s">
        <v>43</v>
      </c>
      <c r="N3" s="177" t="s">
        <v>32</v>
      </c>
      <c r="O3" s="184"/>
      <c r="P3" s="175" t="s">
        <v>41</v>
      </c>
      <c r="Q3" s="175" t="s">
        <v>42</v>
      </c>
      <c r="R3" s="176" t="s">
        <v>45</v>
      </c>
      <c r="S3" s="175" t="s">
        <v>43</v>
      </c>
      <c r="T3" s="177" t="s">
        <v>32</v>
      </c>
      <c r="U3" s="184"/>
      <c r="V3" s="175" t="s">
        <v>41</v>
      </c>
      <c r="W3" s="175" t="s">
        <v>42</v>
      </c>
      <c r="X3" s="176" t="s">
        <v>45</v>
      </c>
      <c r="Y3" s="175" t="s">
        <v>43</v>
      </c>
      <c r="Z3" s="177" t="s">
        <v>32</v>
      </c>
      <c r="AA3" s="184"/>
      <c r="AB3" s="175" t="s">
        <v>41</v>
      </c>
      <c r="AC3" s="175" t="s">
        <v>42</v>
      </c>
      <c r="AD3" s="176" t="s">
        <v>45</v>
      </c>
      <c r="AE3" s="175" t="s">
        <v>43</v>
      </c>
      <c r="AF3" s="177" t="s">
        <v>32</v>
      </c>
      <c r="AG3" s="184"/>
      <c r="AH3" s="175" t="s">
        <v>41</v>
      </c>
      <c r="AI3" s="175" t="s">
        <v>42</v>
      </c>
      <c r="AJ3" s="176" t="s">
        <v>45</v>
      </c>
      <c r="AK3" s="175" t="s">
        <v>43</v>
      </c>
      <c r="AL3" s="177" t="s">
        <v>32</v>
      </c>
      <c r="AM3" s="184"/>
      <c r="AN3" s="175" t="s">
        <v>41</v>
      </c>
      <c r="AO3" s="175" t="s">
        <v>42</v>
      </c>
      <c r="AP3" s="176" t="s">
        <v>45</v>
      </c>
      <c r="AQ3" s="175" t="s">
        <v>43</v>
      </c>
      <c r="AR3" s="177" t="s">
        <v>32</v>
      </c>
      <c r="AS3" s="184"/>
      <c r="AT3" s="176" t="s">
        <v>45</v>
      </c>
      <c r="AU3" s="175" t="s">
        <v>43</v>
      </c>
      <c r="AV3" s="177" t="s">
        <v>32</v>
      </c>
      <c r="AW3" s="184"/>
      <c r="AX3" s="176" t="s">
        <v>45</v>
      </c>
      <c r="AY3" s="175" t="s">
        <v>43</v>
      </c>
      <c r="AZ3" s="177" t="s">
        <v>32</v>
      </c>
      <c r="BA3" s="184"/>
      <c r="BB3" s="176" t="s">
        <v>45</v>
      </c>
      <c r="BC3" s="175" t="s">
        <v>43</v>
      </c>
      <c r="BD3" s="177" t="s">
        <v>32</v>
      </c>
    </row>
    <row r="4" spans="1:56" ht="26.25" customHeight="1" x14ac:dyDescent="0.2">
      <c r="A4" s="31"/>
      <c r="B4" s="31"/>
      <c r="C4" s="31"/>
      <c r="D4" s="178" t="s">
        <v>40</v>
      </c>
      <c r="E4" s="178" t="s">
        <v>40</v>
      </c>
      <c r="F4" s="179" t="s">
        <v>40</v>
      </c>
      <c r="G4" s="179" t="s">
        <v>40</v>
      </c>
      <c r="H4" s="179" t="s">
        <v>44</v>
      </c>
      <c r="I4" s="184"/>
      <c r="J4" s="178" t="s">
        <v>40</v>
      </c>
      <c r="K4" s="178" t="s">
        <v>40</v>
      </c>
      <c r="L4" s="179" t="s">
        <v>40</v>
      </c>
      <c r="M4" s="179" t="s">
        <v>40</v>
      </c>
      <c r="N4" s="179" t="s">
        <v>44</v>
      </c>
      <c r="O4" s="184"/>
      <c r="P4" s="178" t="s">
        <v>40</v>
      </c>
      <c r="Q4" s="178" t="s">
        <v>40</v>
      </c>
      <c r="R4" s="179" t="s">
        <v>40</v>
      </c>
      <c r="S4" s="179" t="s">
        <v>40</v>
      </c>
      <c r="T4" s="179" t="s">
        <v>44</v>
      </c>
      <c r="U4" s="184"/>
      <c r="V4" s="178" t="s">
        <v>40</v>
      </c>
      <c r="W4" s="178" t="s">
        <v>40</v>
      </c>
      <c r="X4" s="179" t="s">
        <v>40</v>
      </c>
      <c r="Y4" s="179" t="s">
        <v>40</v>
      </c>
      <c r="Z4" s="179" t="s">
        <v>44</v>
      </c>
      <c r="AA4" s="184"/>
      <c r="AB4" s="178" t="s">
        <v>40</v>
      </c>
      <c r="AC4" s="178" t="s">
        <v>40</v>
      </c>
      <c r="AD4" s="179" t="s">
        <v>40</v>
      </c>
      <c r="AE4" s="179" t="s">
        <v>40</v>
      </c>
      <c r="AF4" s="179" t="s">
        <v>44</v>
      </c>
      <c r="AG4" s="184"/>
      <c r="AH4" s="178" t="s">
        <v>40</v>
      </c>
      <c r="AI4" s="178" t="s">
        <v>40</v>
      </c>
      <c r="AJ4" s="179" t="s">
        <v>40</v>
      </c>
      <c r="AK4" s="179" t="s">
        <v>40</v>
      </c>
      <c r="AL4" s="179" t="s">
        <v>44</v>
      </c>
      <c r="AM4" s="184"/>
      <c r="AN4" s="178" t="s">
        <v>40</v>
      </c>
      <c r="AO4" s="178" t="s">
        <v>40</v>
      </c>
      <c r="AP4" s="179" t="s">
        <v>40</v>
      </c>
      <c r="AQ4" s="179" t="s">
        <v>40</v>
      </c>
      <c r="AR4" s="179" t="s">
        <v>44</v>
      </c>
      <c r="AS4" s="184"/>
      <c r="AT4" s="179" t="s">
        <v>46</v>
      </c>
      <c r="AU4" s="179" t="s">
        <v>46</v>
      </c>
      <c r="AV4" s="179" t="s">
        <v>44</v>
      </c>
      <c r="AW4" s="184"/>
      <c r="AX4" s="179" t="s">
        <v>46</v>
      </c>
      <c r="AY4" s="179" t="s">
        <v>46</v>
      </c>
      <c r="AZ4" s="179" t="s">
        <v>44</v>
      </c>
      <c r="BA4" s="184"/>
      <c r="BB4" s="179" t="s">
        <v>46</v>
      </c>
      <c r="BC4" s="179" t="s">
        <v>46</v>
      </c>
      <c r="BD4" s="179" t="s">
        <v>44</v>
      </c>
    </row>
    <row r="5" spans="1:56" ht="23.25" customHeight="1" x14ac:dyDescent="0.2">
      <c r="A5" s="41">
        <f>'વિદ્યાર્થી માહિતી'!A2</f>
        <v>1</v>
      </c>
      <c r="B5" s="41">
        <f>IF('વિદ્યાર્થી માહિતી'!B2="","",'વિદ્યાર્થી માહિતી'!B2)</f>
        <v>901</v>
      </c>
      <c r="C5" s="52" t="str">
        <f>IF('વિદ્યાર્થી માહિતી'!C2="","",'વિદ્યાર્થી માહિતી'!C2)</f>
        <v xml:space="preserve">પઠાણ ઇમ્તિયાજ હનીફખાન </v>
      </c>
      <c r="D5" s="174">
        <f>IF(C5="","",'સામયિક કસોટી-1'!M4)</f>
        <v>4.4000000000000004</v>
      </c>
      <c r="E5" s="174">
        <f>IF(C5="","",'સામયિક કસોટી-2'!M4)</f>
        <v>4.4000000000000004</v>
      </c>
      <c r="F5" s="51">
        <v>3</v>
      </c>
      <c r="G5" s="51">
        <v>4</v>
      </c>
      <c r="H5" s="186">
        <f>IF('વિદ્યાર્થી માહિતી'!C2="","",ROUND(SUM(D5:G5),0))</f>
        <v>16</v>
      </c>
      <c r="I5" s="184"/>
      <c r="J5" s="174">
        <f>IF('વિદ્યાર્થી માહિતી'!C2="","",'સામયિક કસોટી-1'!N4)</f>
        <v>4.4000000000000004</v>
      </c>
      <c r="K5" s="174">
        <f>IF('વિદ્યાર્થી માહિતી'!C2="","",'સામયિક કસોટી-2'!N4)</f>
        <v>4.4000000000000004</v>
      </c>
      <c r="L5" s="51">
        <v>3</v>
      </c>
      <c r="M5" s="51">
        <v>4</v>
      </c>
      <c r="N5" s="186">
        <f>IF('વિદ્યાર્થી માહિતી'!C2="","",ROUND(SUM(J5:M5),0))</f>
        <v>16</v>
      </c>
      <c r="O5" s="184"/>
      <c r="P5" s="174">
        <f>IF('વિદ્યાર્થી માહિતી'!C2="","",'સામયિક કસોટી-1'!O4)</f>
        <v>2.6</v>
      </c>
      <c r="Q5" s="174">
        <f>IF('વિદ્યાર્થી માહિતી'!C2="","",'સામયિક કસોટી-2'!O4)</f>
        <v>0</v>
      </c>
      <c r="R5" s="51">
        <v>3</v>
      </c>
      <c r="S5" s="51">
        <v>4</v>
      </c>
      <c r="T5" s="186">
        <f>IF('વિદ્યાર્થી માહિતી'!C2="","",ROUND(SUM(P5:S5),0))</f>
        <v>10</v>
      </c>
      <c r="U5" s="184"/>
      <c r="V5" s="174">
        <f>IF('વિદ્યાર્થી માહિતી'!C2="","",'સામયિક કસોટી-1'!P4)</f>
        <v>2.8</v>
      </c>
      <c r="W5" s="174">
        <f>IF('વિદ્યાર્થી માહિતી'!C2="","",'સામયિક કસોટી-2'!P4)</f>
        <v>2.8</v>
      </c>
      <c r="X5" s="51">
        <v>3</v>
      </c>
      <c r="Y5" s="51">
        <v>4</v>
      </c>
      <c r="Z5" s="186">
        <f>IF('વિદ્યાર્થી માહિતી'!C2="","",ROUND(SUM(V5:Y5),0))</f>
        <v>13</v>
      </c>
      <c r="AA5" s="184"/>
      <c r="AB5" s="174">
        <f>IF('વિદ્યાર્થી માહિતી'!C2="","",'સામયિક કસોટી-1'!Q4)</f>
        <v>4.5999999999999996</v>
      </c>
      <c r="AC5" s="174">
        <f>IF('વિદ્યાર્થી માહિતી'!C2="","",'સામયિક કસોટી-2'!Q4)</f>
        <v>4.5999999999999996</v>
      </c>
      <c r="AD5" s="51">
        <v>3</v>
      </c>
      <c r="AE5" s="51">
        <v>4</v>
      </c>
      <c r="AF5" s="186">
        <f>IF('વિદ્યાર્થી માહિતી'!C2="","",ROUND(SUM(AB5:AE5),0))</f>
        <v>16</v>
      </c>
      <c r="AG5" s="184"/>
      <c r="AH5" s="174">
        <f>IF('વિદ્યાર્થી માહિતી'!C2="","",'સામયિક કસોટી-1'!R4)</f>
        <v>2.8</v>
      </c>
      <c r="AI5" s="174">
        <f>IF('વિદ્યાર્થી માહિતી'!C2="","",'સામયિક કસોટી-2'!R4)</f>
        <v>2.8</v>
      </c>
      <c r="AJ5" s="51">
        <v>3</v>
      </c>
      <c r="AK5" s="51">
        <v>4</v>
      </c>
      <c r="AL5" s="186">
        <f>IF('વિદ્યાર્થી માહિતી'!C2="","",ROUND(SUM(AH5:AK5),0))</f>
        <v>13</v>
      </c>
      <c r="AM5" s="184"/>
      <c r="AN5" s="174">
        <f>IF('વિદ્યાર્થી માહિતી'!C2="","",'સામયિક કસોટી-1'!S4)</f>
        <v>2.8</v>
      </c>
      <c r="AO5" s="174">
        <f>IF('વિદ્યાર્થી માહિતી'!C2="","",'સામયિક કસોટી-2'!S4)</f>
        <v>2.8</v>
      </c>
      <c r="AP5" s="51">
        <v>3</v>
      </c>
      <c r="AQ5" s="51">
        <v>4</v>
      </c>
      <c r="AR5" s="186">
        <f>IF('વિદ્યાર્થી માહિતી'!C2="","",ROUND(SUM(AN5:AQ5),0))</f>
        <v>13</v>
      </c>
      <c r="AS5" s="184"/>
      <c r="AT5" s="51">
        <v>8</v>
      </c>
      <c r="AU5" s="51">
        <v>8</v>
      </c>
      <c r="AV5" s="182">
        <f>IF('વિદ્યાર્થી માહિતી'!C2="","",ROUND(SUM(AT5:AU5),0))</f>
        <v>16</v>
      </c>
      <c r="AW5" s="184"/>
      <c r="AX5" s="51">
        <v>8</v>
      </c>
      <c r="AY5" s="51">
        <v>8</v>
      </c>
      <c r="AZ5" s="182">
        <f>IF('વિદ્યાર્થી માહિતી'!C2="","",ROUND(SUM(AX5:AY5),0))</f>
        <v>16</v>
      </c>
      <c r="BA5" s="184"/>
      <c r="BB5" s="51">
        <v>8</v>
      </c>
      <c r="BC5" s="51">
        <v>8</v>
      </c>
      <c r="BD5" s="182">
        <f>IF('વિદ્યાર્થી માહિતી'!C2="","",ROUND(SUM(BB5:BC5),0))</f>
        <v>16</v>
      </c>
    </row>
    <row r="6" spans="1:56" ht="23.25" customHeight="1" x14ac:dyDescent="0.2">
      <c r="A6" s="41">
        <f>'વિદ્યાર્થી માહિતી'!A3</f>
        <v>2</v>
      </c>
      <c r="B6" s="41">
        <f>IF('વિદ્યાર્થી માહિતી'!B3="","",'વિદ્યાર્થી માહિતી'!B3)</f>
        <v>902</v>
      </c>
      <c r="C6" s="52" t="str">
        <f>IF('વિદ્યાર્થી માહિતી'!C3="","",'વિદ્યાર્થી માહિતી'!C3)</f>
        <v xml:space="preserve">મેરામણ ગરેજા </v>
      </c>
      <c r="D6" s="174">
        <f>IF(C6="","",'સામયિક કસોટી-1'!M5)</f>
        <v>0.2</v>
      </c>
      <c r="E6" s="174">
        <f>IF(C6="","",'સામયિક કસોટી-2'!M5)</f>
        <v>0.2</v>
      </c>
      <c r="F6" s="51">
        <v>4</v>
      </c>
      <c r="G6" s="51">
        <v>4</v>
      </c>
      <c r="H6" s="186">
        <f>IF('વિદ્યાર્થી માહિતી'!C3="","",ROUND(SUM(D6:G6),0))</f>
        <v>8</v>
      </c>
      <c r="I6" s="184"/>
      <c r="J6" s="174">
        <f>IF('વિદ્યાર્થી માહિતી'!C3="","",'સામયિક કસોટી-1'!N5)</f>
        <v>2.8</v>
      </c>
      <c r="K6" s="174">
        <f>IF('વિદ્યાર્થી માહિતી'!C3="","",'સામયિક કસોટી-2'!N5)</f>
        <v>2.8</v>
      </c>
      <c r="L6" s="51">
        <v>4</v>
      </c>
      <c r="M6" s="51">
        <v>4</v>
      </c>
      <c r="N6" s="186">
        <f>IF('વિદ્યાર્થી માહિતી'!C3="","",ROUND(SUM(J6:M6),0))</f>
        <v>14</v>
      </c>
      <c r="O6" s="184"/>
      <c r="P6" s="174">
        <f>IF('વિદ્યાર્થી માહિતી'!C3="","",'સામયિક કસોટી-1'!O5)</f>
        <v>5</v>
      </c>
      <c r="Q6" s="174">
        <f>IF('વિદ્યાર્થી માહિતી'!C3="","",'સામયિક કસોટી-2'!O5)</f>
        <v>5</v>
      </c>
      <c r="R6" s="51">
        <v>4</v>
      </c>
      <c r="S6" s="51">
        <v>4</v>
      </c>
      <c r="T6" s="186">
        <f>IF('વિદ્યાર્થી માહિતી'!C3="","",ROUND(SUM(P6:S6),0))</f>
        <v>18</v>
      </c>
      <c r="U6" s="184"/>
      <c r="V6" s="174">
        <f>IF('વિદ્યાર્થી માહિતી'!C3="","",'સામયિક કસોટી-1'!P5)</f>
        <v>1.4</v>
      </c>
      <c r="W6" s="174">
        <f>IF('વિદ્યાર્થી માહિતી'!C3="","",'સામયિક કસોટી-2'!P5)</f>
        <v>1.4</v>
      </c>
      <c r="X6" s="51">
        <v>4</v>
      </c>
      <c r="Y6" s="51">
        <v>4</v>
      </c>
      <c r="Z6" s="186">
        <f>IF('વિદ્યાર્થી માહિતી'!C3="","",ROUND(SUM(V6:Y6),0))</f>
        <v>11</v>
      </c>
      <c r="AA6" s="184"/>
      <c r="AB6" s="174">
        <f>IF('વિદ્યાર્થી માહિતી'!C3="","",'સામયિક કસોટી-1'!Q5)</f>
        <v>4.8</v>
      </c>
      <c r="AC6" s="174">
        <f>IF('વિદ્યાર્થી માહિતી'!C3="","",'સામયિક કસોટી-2'!Q5)</f>
        <v>4.8</v>
      </c>
      <c r="AD6" s="51">
        <v>4</v>
      </c>
      <c r="AE6" s="51">
        <v>4</v>
      </c>
      <c r="AF6" s="186">
        <f>IF('વિદ્યાર્થી માહિતી'!C3="","",ROUND(SUM(AB6:AE6),0))</f>
        <v>18</v>
      </c>
      <c r="AG6" s="184"/>
      <c r="AH6" s="174">
        <f>IF('વિદ્યાર્થી માહિતી'!C3="","",'સામયિક કસોટી-1'!R5)</f>
        <v>3.4</v>
      </c>
      <c r="AI6" s="174">
        <f>IF('વિદ્યાર્થી માહિતી'!C3="","",'સામયિક કસોટી-2'!R5)</f>
        <v>3.4</v>
      </c>
      <c r="AJ6" s="51">
        <v>4</v>
      </c>
      <c r="AK6" s="51">
        <v>4</v>
      </c>
      <c r="AL6" s="186">
        <f>IF('વિદ્યાર્થી માહિતી'!C3="","",ROUND(SUM(AH6:AK6),0))</f>
        <v>15</v>
      </c>
      <c r="AM6" s="184"/>
      <c r="AN6" s="174">
        <f>IF('વિદ્યાર્થી માહિતી'!C3="","",'સામયિક કસોટી-1'!S5)</f>
        <v>2.6</v>
      </c>
      <c r="AO6" s="174">
        <f>IF('વિદ્યાર્થી માહિતી'!C3="","",'સામયિક કસોટી-2'!S5)</f>
        <v>2.6</v>
      </c>
      <c r="AP6" s="51">
        <v>4</v>
      </c>
      <c r="AQ6" s="51">
        <v>4</v>
      </c>
      <c r="AR6" s="186">
        <f>IF('વિદ્યાર્થી માહિતી'!C3="","",ROUND(SUM(AN6:AQ6),0))</f>
        <v>13</v>
      </c>
      <c r="AS6" s="184"/>
      <c r="AT6" s="51">
        <v>7</v>
      </c>
      <c r="AU6" s="51">
        <v>8</v>
      </c>
      <c r="AV6" s="182">
        <f>IF('વિદ્યાર્થી માહિતી'!C3="","",ROUND(SUM(AT6:AU6),0))</f>
        <v>15</v>
      </c>
      <c r="AW6" s="184"/>
      <c r="AX6" s="51">
        <v>7</v>
      </c>
      <c r="AY6" s="51">
        <v>8</v>
      </c>
      <c r="AZ6" s="182">
        <f>IF('વિદ્યાર્થી માહિતી'!C3="","",ROUND(SUM(AX6:AY6),0))</f>
        <v>15</v>
      </c>
      <c r="BA6" s="184"/>
      <c r="BB6" s="51">
        <v>7</v>
      </c>
      <c r="BC6" s="51">
        <v>8</v>
      </c>
      <c r="BD6" s="182">
        <f>IF('વિદ્યાર્થી માહિતી'!C3="","",ROUND(SUM(BB6:BC6),0))</f>
        <v>15</v>
      </c>
    </row>
    <row r="7" spans="1:56" ht="23.25" customHeight="1" x14ac:dyDescent="0.2">
      <c r="A7" s="41">
        <f>'વિદ્યાર્થી માહિતી'!A4</f>
        <v>3</v>
      </c>
      <c r="B7" s="41">
        <f>IF('વિદ્યાર્થી માહિતી'!B4="","",'વિદ્યાર્થી માહિતી'!B4)</f>
        <v>903</v>
      </c>
      <c r="C7" s="52" t="str">
        <f>IF('વિદ્યાર્થી માહિતી'!C4="","",'વિદ્યાર્થી માહિતી'!C4)</f>
        <v xml:space="preserve">અશ્વિન અવૈયા </v>
      </c>
      <c r="D7" s="174" t="str">
        <f>IF(C7="","",'સામયિક કસોટી-1'!M6)</f>
        <v>AB</v>
      </c>
      <c r="E7" s="174">
        <f>IF(C7="","",'સામયિક કસોટી-2'!M6)</f>
        <v>2.4</v>
      </c>
      <c r="F7" s="51">
        <v>4</v>
      </c>
      <c r="G7" s="51">
        <v>4</v>
      </c>
      <c r="H7" s="186">
        <f>IF('વિદ્યાર્થી માહિતી'!C4="","",ROUND(SUM(D7:G7),0))</f>
        <v>10</v>
      </c>
      <c r="I7" s="184"/>
      <c r="J7" s="174" t="str">
        <f>IF('વિદ્યાર્થી માહિતી'!C4="","",'સામયિક કસોટી-1'!N6)</f>
        <v>AB</v>
      </c>
      <c r="K7" s="174">
        <f>IF('વિદ્યાર્થી માહિતી'!C4="","",'સામયિક કસોટી-2'!N6)</f>
        <v>3</v>
      </c>
      <c r="L7" s="51">
        <v>4</v>
      </c>
      <c r="M7" s="51">
        <v>4</v>
      </c>
      <c r="N7" s="186">
        <f>IF('વિદ્યાર્થી માહિતી'!C4="","",ROUND(SUM(J7:M7),0))</f>
        <v>11</v>
      </c>
      <c r="O7" s="184"/>
      <c r="P7" s="174" t="str">
        <f>IF('વિદ્યાર્થી માહિતી'!C4="","",'સામયિક કસોટી-1'!O6)</f>
        <v>AB</v>
      </c>
      <c r="Q7" s="174">
        <f>IF('વિદ્યાર્થી માહિતી'!C4="","",'સામયિક કસોટી-2'!O6)</f>
        <v>4.5999999999999996</v>
      </c>
      <c r="R7" s="51">
        <v>4</v>
      </c>
      <c r="S7" s="51">
        <v>4</v>
      </c>
      <c r="T7" s="186">
        <f>IF('વિદ્યાર્થી માહિતી'!C4="","",ROUND(SUM(P7:S7),0))</f>
        <v>13</v>
      </c>
      <c r="U7" s="184"/>
      <c r="V7" s="174" t="str">
        <f>IF('વિદ્યાર્થી માહિતી'!C4="","",'સામયિક કસોટી-1'!P6)</f>
        <v>AB</v>
      </c>
      <c r="W7" s="174">
        <f>IF('વિદ્યાર્થી માહિતી'!C4="","",'સામયિક કસોટી-2'!P6)</f>
        <v>3.8</v>
      </c>
      <c r="X7" s="51">
        <v>4</v>
      </c>
      <c r="Y7" s="51">
        <v>4</v>
      </c>
      <c r="Z7" s="186">
        <f>IF('વિદ્યાર્થી માહિતી'!C4="","",ROUND(SUM(V7:Y7),0))</f>
        <v>12</v>
      </c>
      <c r="AA7" s="184"/>
      <c r="AB7" s="174" t="str">
        <f>IF('વિદ્યાર્થી માહિતી'!C4="","",'સામયિક કસોટી-1'!Q6)</f>
        <v>AB</v>
      </c>
      <c r="AC7" s="174">
        <f>IF('વિદ્યાર્થી માહિતી'!C4="","",'સામયિક કસોટી-2'!Q6)</f>
        <v>3</v>
      </c>
      <c r="AD7" s="51">
        <v>4</v>
      </c>
      <c r="AE7" s="51">
        <v>4</v>
      </c>
      <c r="AF7" s="186">
        <f>IF('વિદ્યાર્થી માહિતી'!C4="","",ROUND(SUM(AB7:AE7),0))</f>
        <v>11</v>
      </c>
      <c r="AG7" s="184"/>
      <c r="AH7" s="174" t="str">
        <f>IF('વિદ્યાર્થી માહિતી'!C4="","",'સામયિક કસોટી-1'!R6)</f>
        <v>AB</v>
      </c>
      <c r="AI7" s="174">
        <f>IF('વિદ્યાર્થી માહિતી'!C4="","",'સામયિક કસોટી-2'!R6)</f>
        <v>2.8</v>
      </c>
      <c r="AJ7" s="51">
        <v>4</v>
      </c>
      <c r="AK7" s="51">
        <v>4</v>
      </c>
      <c r="AL7" s="186">
        <f>IF('વિદ્યાર્થી માહિતી'!C4="","",ROUND(SUM(AH7:AK7),0))</f>
        <v>11</v>
      </c>
      <c r="AM7" s="184"/>
      <c r="AN7" s="174" t="str">
        <f>IF('વિદ્યાર્થી માહિતી'!C4="","",'સામયિક કસોટી-1'!S6)</f>
        <v>AB</v>
      </c>
      <c r="AO7" s="174">
        <f>IF('વિદ્યાર્થી માહિતી'!C4="","",'સામયિક કસોટી-2'!S6)</f>
        <v>3</v>
      </c>
      <c r="AP7" s="51">
        <v>4</v>
      </c>
      <c r="AQ7" s="51">
        <v>4</v>
      </c>
      <c r="AR7" s="186">
        <f>IF('વિદ્યાર્થી માહિતી'!C4="","",ROUND(SUM(AN7:AQ7),0))</f>
        <v>11</v>
      </c>
      <c r="AS7" s="184"/>
      <c r="AT7" s="51">
        <v>8</v>
      </c>
      <c r="AU7" s="51">
        <v>8</v>
      </c>
      <c r="AV7" s="182">
        <f>IF('વિદ્યાર્થી માહિતી'!C4="","",ROUND(SUM(AT7:AU7),0))</f>
        <v>16</v>
      </c>
      <c r="AW7" s="184"/>
      <c r="AX7" s="51">
        <v>8</v>
      </c>
      <c r="AY7" s="51">
        <v>8</v>
      </c>
      <c r="AZ7" s="182">
        <f>IF('વિદ્યાર્થી માહિતી'!C4="","",ROUND(SUM(AX7:AY7),0))</f>
        <v>16</v>
      </c>
      <c r="BA7" s="184"/>
      <c r="BB7" s="51">
        <v>8</v>
      </c>
      <c r="BC7" s="51">
        <v>8</v>
      </c>
      <c r="BD7" s="182">
        <f>IF('વિદ્યાર્થી માહિતી'!C4="","",ROUND(SUM(BB7:BC7),0))</f>
        <v>16</v>
      </c>
    </row>
    <row r="8" spans="1:56" ht="23.25" customHeight="1" x14ac:dyDescent="0.2">
      <c r="A8" s="41">
        <f>'વિદ્યાર્થી માહિતી'!A5</f>
        <v>4</v>
      </c>
      <c r="B8" s="41">
        <f>IF('વિદ્યાર્થી માહિતી'!B5="","",'વિદ્યાર્થી માહિતી'!B5)</f>
        <v>904</v>
      </c>
      <c r="C8" s="52" t="str">
        <f>IF('વિદ્યાર્થી માહિતી'!C5="","",'વિદ્યાર્થી માહિતી'!C5)</f>
        <v xml:space="preserve">શાંતિબેન પરમાર </v>
      </c>
      <c r="D8" s="174" t="str">
        <f>IF(C8="","",'સામયિક કસોટી-1'!M7)</f>
        <v>LEFT</v>
      </c>
      <c r="E8" s="174" t="str">
        <f>IF(C8="","",'સામયિક કસોટી-2'!M7)</f>
        <v>LEFT</v>
      </c>
      <c r="F8" s="51" t="s">
        <v>122</v>
      </c>
      <c r="G8" s="51" t="s">
        <v>122</v>
      </c>
      <c r="H8" s="186">
        <f>IF('વિદ્યાર્થી માહિતી'!C5="","",ROUND(SUM(D8:G8),0))</f>
        <v>0</v>
      </c>
      <c r="I8" s="184"/>
      <c r="J8" s="174" t="str">
        <f>IF('વિદ્યાર્થી માહિતી'!C5="","",'સામયિક કસોટી-1'!N7)</f>
        <v>LEFT</v>
      </c>
      <c r="K8" s="174" t="str">
        <f>IF('વિદ્યાર્થી માહિતી'!C5="","",'સામયિક કસોટી-2'!N7)</f>
        <v>LEFT</v>
      </c>
      <c r="L8" s="51" t="s">
        <v>122</v>
      </c>
      <c r="M8" s="51" t="s">
        <v>122</v>
      </c>
      <c r="N8" s="186">
        <f>IF('વિદ્યાર્થી માહિતી'!C5="","",ROUND(SUM(J8:M8),0))</f>
        <v>0</v>
      </c>
      <c r="O8" s="184"/>
      <c r="P8" s="174" t="str">
        <f>IF('વિદ્યાર્થી માહિતી'!C5="","",'સામયિક કસોટી-1'!O7)</f>
        <v>LEFT</v>
      </c>
      <c r="Q8" s="174" t="str">
        <f>IF('વિદ્યાર્થી માહિતી'!C5="","",'સામયિક કસોટી-2'!O7)</f>
        <v>LEFT</v>
      </c>
      <c r="R8" s="51" t="s">
        <v>122</v>
      </c>
      <c r="S8" s="51" t="s">
        <v>122</v>
      </c>
      <c r="T8" s="186">
        <f>IF('વિદ્યાર્થી માહિતી'!C5="","",ROUND(SUM(P8:S8),0))</f>
        <v>0</v>
      </c>
      <c r="U8" s="184"/>
      <c r="V8" s="174" t="str">
        <f>IF('વિદ્યાર્થી માહિતી'!C5="","",'સામયિક કસોટી-1'!P7)</f>
        <v>LEFT</v>
      </c>
      <c r="W8" s="174" t="str">
        <f>IF('વિદ્યાર્થી માહિતી'!C5="","",'સામયિક કસોટી-2'!P7)</f>
        <v>LEFT</v>
      </c>
      <c r="X8" s="51" t="s">
        <v>122</v>
      </c>
      <c r="Y8" s="51" t="s">
        <v>122</v>
      </c>
      <c r="Z8" s="186">
        <f>IF('વિદ્યાર્થી માહિતી'!C5="","",ROUND(SUM(V8:Y8),0))</f>
        <v>0</v>
      </c>
      <c r="AA8" s="184"/>
      <c r="AB8" s="174" t="str">
        <f>IF('વિદ્યાર્થી માહિતી'!C5="","",'સામયિક કસોટી-1'!Q7)</f>
        <v>LEFT</v>
      </c>
      <c r="AC8" s="174" t="str">
        <f>IF('વિદ્યાર્થી માહિતી'!C5="","",'સામયિક કસોટી-2'!Q7)</f>
        <v>LEFT</v>
      </c>
      <c r="AD8" s="51" t="s">
        <v>122</v>
      </c>
      <c r="AE8" s="51" t="s">
        <v>122</v>
      </c>
      <c r="AF8" s="186">
        <f>IF('વિદ્યાર્થી માહિતી'!C5="","",ROUND(SUM(AB8:AE8),0))</f>
        <v>0</v>
      </c>
      <c r="AG8" s="184"/>
      <c r="AH8" s="174" t="str">
        <f>IF('વિદ્યાર્થી માહિતી'!C5="","",'સામયિક કસોટી-1'!R7)</f>
        <v>LEFT</v>
      </c>
      <c r="AI8" s="174" t="str">
        <f>IF('વિદ્યાર્થી માહિતી'!C5="","",'સામયિક કસોટી-2'!R7)</f>
        <v>LEFT</v>
      </c>
      <c r="AJ8" s="51" t="s">
        <v>122</v>
      </c>
      <c r="AK8" s="51" t="s">
        <v>122</v>
      </c>
      <c r="AL8" s="186">
        <f>IF('વિદ્યાર્થી માહિતી'!C5="","",ROUND(SUM(AH8:AK8),0))</f>
        <v>0</v>
      </c>
      <c r="AM8" s="184"/>
      <c r="AN8" s="174" t="str">
        <f>IF('વિદ્યાર્થી માહિતી'!C5="","",'સામયિક કસોટી-1'!S7)</f>
        <v>LEFT</v>
      </c>
      <c r="AO8" s="174" t="str">
        <f>IF('વિદ્યાર્થી માહિતી'!C5="","",'સામયિક કસોટી-2'!S7)</f>
        <v>LEFT</v>
      </c>
      <c r="AP8" s="51" t="s">
        <v>122</v>
      </c>
      <c r="AQ8" s="51" t="s">
        <v>122</v>
      </c>
      <c r="AR8" s="186">
        <f>IF('વિદ્યાર્થી માહિતી'!C5="","",ROUND(SUM(AN8:AQ8),0))</f>
        <v>0</v>
      </c>
      <c r="AS8" s="184"/>
      <c r="AT8" s="51" t="s">
        <v>122</v>
      </c>
      <c r="AU8" s="51" t="s">
        <v>122</v>
      </c>
      <c r="AV8" s="182">
        <f>IF('વિદ્યાર્થી માહિતી'!C5="","",ROUND(SUM(AT8:AU8),0))</f>
        <v>0</v>
      </c>
      <c r="AW8" s="184"/>
      <c r="AX8" s="51" t="s">
        <v>122</v>
      </c>
      <c r="AY8" s="51" t="s">
        <v>122</v>
      </c>
      <c r="AZ8" s="182">
        <f>IF('વિદ્યાર્થી માહિતી'!C5="","",ROUND(SUM(AX8:AY8),0))</f>
        <v>0</v>
      </c>
      <c r="BA8" s="184"/>
      <c r="BB8" s="51" t="s">
        <v>122</v>
      </c>
      <c r="BC8" s="51" t="s">
        <v>122</v>
      </c>
      <c r="BD8" s="182">
        <f>IF('વિદ્યાર્થી માહિતી'!C5="","",ROUND(SUM(BB8:BC8),0))</f>
        <v>0</v>
      </c>
    </row>
    <row r="9" spans="1:56" ht="23.25" customHeight="1" x14ac:dyDescent="0.2">
      <c r="A9" s="41">
        <f>'વિદ્યાર્થી માહિતી'!A6</f>
        <v>5</v>
      </c>
      <c r="B9" s="41">
        <f>IF('વિદ્યાર્થી માહિતી'!B6="","",'વિદ્યાર્થી માહિતી'!B6)</f>
        <v>905</v>
      </c>
      <c r="C9" s="52" t="str">
        <f>IF('વિદ્યાર્થી માહિતી'!C6="","",'વિદ્યાર્થી માહિતી'!C6)</f>
        <v xml:space="preserve">મૌલીકાબા વાળા </v>
      </c>
      <c r="D9" s="174">
        <f>IF(C9="","",'સામયિક કસોટી-1'!M8)</f>
        <v>2.4</v>
      </c>
      <c r="E9" s="174">
        <f>IF(C9="","",'સામયિક કસોટી-2'!M8)</f>
        <v>2.4</v>
      </c>
      <c r="F9" s="51">
        <v>4</v>
      </c>
      <c r="G9" s="51">
        <v>4</v>
      </c>
      <c r="H9" s="186">
        <f>IF('વિદ્યાર્થી માહિતી'!C6="","",ROUND(SUM(D9:G9),0))</f>
        <v>13</v>
      </c>
      <c r="I9" s="184"/>
      <c r="J9" s="174">
        <f>IF('વિદ્યાર્થી માહિતી'!C6="","",'સામયિક કસોટી-1'!N8)</f>
        <v>3</v>
      </c>
      <c r="K9" s="174">
        <f>IF('વિદ્યાર્થી માહિતી'!C6="","",'સામયિક કસોટી-2'!N8)</f>
        <v>3</v>
      </c>
      <c r="L9" s="51">
        <v>4</v>
      </c>
      <c r="M9" s="51">
        <v>4</v>
      </c>
      <c r="N9" s="186">
        <f>IF('વિદ્યાર્થી માહિતી'!C6="","",ROUND(SUM(J9:M9),0))</f>
        <v>14</v>
      </c>
      <c r="O9" s="184"/>
      <c r="P9" s="174">
        <f>IF('વિદ્યાર્થી માહિતી'!C6="","",'સામયિક કસોટી-1'!O8)</f>
        <v>4.5999999999999996</v>
      </c>
      <c r="Q9" s="174">
        <f>IF('વિદ્યાર્થી માહિતી'!C6="","",'સામયિક કસોટી-2'!O8)</f>
        <v>4.5999999999999996</v>
      </c>
      <c r="R9" s="51">
        <v>4</v>
      </c>
      <c r="S9" s="51">
        <v>4</v>
      </c>
      <c r="T9" s="186">
        <f>IF('વિદ્યાર્થી માહિતી'!C6="","",ROUND(SUM(P9:S9),0))</f>
        <v>17</v>
      </c>
      <c r="U9" s="184"/>
      <c r="V9" s="174">
        <f>IF('વિદ્યાર્થી માહિતી'!C6="","",'સામયિક કસોટી-1'!P8)</f>
        <v>3.8</v>
      </c>
      <c r="W9" s="174">
        <f>IF('વિદ્યાર્થી માહિતી'!C6="","",'સામયિક કસોટી-2'!P8)</f>
        <v>3.8</v>
      </c>
      <c r="X9" s="51">
        <v>4</v>
      </c>
      <c r="Y9" s="51">
        <v>4</v>
      </c>
      <c r="Z9" s="186">
        <f>IF('વિદ્યાર્થી માહિતી'!C6="","",ROUND(SUM(V9:Y9),0))</f>
        <v>16</v>
      </c>
      <c r="AA9" s="184"/>
      <c r="AB9" s="174">
        <f>IF('વિદ્યાર્થી માહિતી'!C6="","",'સામયિક કસોટી-1'!Q8)</f>
        <v>3</v>
      </c>
      <c r="AC9" s="174">
        <f>IF('વિદ્યાર્થી માહિતી'!C6="","",'સામયિક કસોટી-2'!Q8)</f>
        <v>3</v>
      </c>
      <c r="AD9" s="51">
        <v>4</v>
      </c>
      <c r="AE9" s="51">
        <v>4</v>
      </c>
      <c r="AF9" s="186">
        <f>IF('વિદ્યાર્થી માહિતી'!C6="","",ROUND(SUM(AB9:AE9),0))</f>
        <v>14</v>
      </c>
      <c r="AG9" s="184"/>
      <c r="AH9" s="174">
        <f>IF('વિદ્યાર્થી માહિતી'!C6="","",'સામયિક કસોટી-1'!R8)</f>
        <v>2.8</v>
      </c>
      <c r="AI9" s="174">
        <f>IF('વિદ્યાર્થી માહિતી'!C6="","",'સામયિક કસોટી-2'!R8)</f>
        <v>2.8</v>
      </c>
      <c r="AJ9" s="51">
        <v>4</v>
      </c>
      <c r="AK9" s="51">
        <v>4</v>
      </c>
      <c r="AL9" s="186">
        <f>IF('વિદ્યાર્થી માહિતી'!C6="","",ROUND(SUM(AH9:AK9),0))</f>
        <v>14</v>
      </c>
      <c r="AM9" s="184"/>
      <c r="AN9" s="174">
        <f>IF('વિદ્યાર્થી માહિતી'!C6="","",'સામયિક કસોટી-1'!S8)</f>
        <v>3</v>
      </c>
      <c r="AO9" s="174">
        <f>IF('વિદ્યાર્થી માહિતી'!C6="","",'સામયિક કસોટી-2'!S8)</f>
        <v>3</v>
      </c>
      <c r="AP9" s="51">
        <v>4</v>
      </c>
      <c r="AQ9" s="51">
        <v>4</v>
      </c>
      <c r="AR9" s="186">
        <f>IF('વિદ્યાર્થી માહિતી'!C6="","",ROUND(SUM(AN9:AQ9),0))</f>
        <v>14</v>
      </c>
      <c r="AS9" s="184"/>
      <c r="AT9" s="51">
        <v>6</v>
      </c>
      <c r="AU9" s="51">
        <v>6</v>
      </c>
      <c r="AV9" s="182">
        <f>IF('વિદ્યાર્થી માહિતી'!C6="","",ROUND(SUM(AT9:AU9),0))</f>
        <v>12</v>
      </c>
      <c r="AW9" s="184"/>
      <c r="AX9" s="51">
        <v>6</v>
      </c>
      <c r="AY9" s="51">
        <v>6</v>
      </c>
      <c r="AZ9" s="182">
        <f>IF('વિદ્યાર્થી માહિતી'!C6="","",ROUND(SUM(AX9:AY9),0))</f>
        <v>12</v>
      </c>
      <c r="BA9" s="184"/>
      <c r="BB9" s="51">
        <v>6</v>
      </c>
      <c r="BC9" s="51">
        <v>6</v>
      </c>
      <c r="BD9" s="182">
        <f>IF('વિદ્યાર્થી માહિતી'!C6="","",ROUND(SUM(BB9:BC9),0))</f>
        <v>12</v>
      </c>
    </row>
    <row r="10" spans="1:56" ht="23.25" customHeight="1" x14ac:dyDescent="0.2">
      <c r="A10" s="41">
        <f>'વિદ્યાર્થી માહિતી'!A7</f>
        <v>6</v>
      </c>
      <c r="B10" s="41" t="str">
        <f>IF('વિદ્યાર્થી માહિતી'!B7="","",'વિદ્યાર્થી માહિતી'!B7)</f>
        <v/>
      </c>
      <c r="C10" s="52" t="str">
        <f>IF('વિદ્યાર્થી માહિતી'!C7="","",'વિદ્યાર્થી માહિતી'!C7)</f>
        <v/>
      </c>
      <c r="D10" s="174" t="str">
        <f>IF(C10="","",'સામયિક કસોટી-1'!M9)</f>
        <v/>
      </c>
      <c r="E10" s="174" t="str">
        <f>IF(C10="","",'સામયિક કસોટી-2'!M9)</f>
        <v/>
      </c>
      <c r="F10" s="51"/>
      <c r="G10" s="51"/>
      <c r="H10" s="186" t="str">
        <f>IF('વિદ્યાર્થી માહિતી'!C7="","",ROUND(SUM(D10:G10),0))</f>
        <v/>
      </c>
      <c r="I10" s="184"/>
      <c r="J10" s="174" t="str">
        <f>IF('વિદ્યાર્થી માહિતી'!C7="","",'સામયિક કસોટી-1'!N9)</f>
        <v/>
      </c>
      <c r="K10" s="174" t="str">
        <f>IF('વિદ્યાર્થી માહિતી'!C7="","",'સામયિક કસોટી-2'!N9)</f>
        <v/>
      </c>
      <c r="L10" s="51"/>
      <c r="M10" s="51"/>
      <c r="N10" s="186" t="str">
        <f>IF('વિદ્યાર્થી માહિતી'!C7="","",ROUND(SUM(J10:M10),0))</f>
        <v/>
      </c>
      <c r="O10" s="184"/>
      <c r="P10" s="174" t="str">
        <f>IF('વિદ્યાર્થી માહિતી'!C7="","",'સામયિક કસોટી-1'!O9)</f>
        <v/>
      </c>
      <c r="Q10" s="174" t="str">
        <f>IF('વિદ્યાર્થી માહિતી'!C7="","",'સામયિક કસોટી-2'!O9)</f>
        <v/>
      </c>
      <c r="R10" s="51"/>
      <c r="S10" s="51"/>
      <c r="T10" s="186" t="str">
        <f>IF('વિદ્યાર્થી માહિતી'!C7="","",ROUND(SUM(P10:S10),0))</f>
        <v/>
      </c>
      <c r="U10" s="184"/>
      <c r="V10" s="174" t="str">
        <f>IF('વિદ્યાર્થી માહિતી'!C7="","",'સામયિક કસોટી-1'!P9)</f>
        <v/>
      </c>
      <c r="W10" s="174" t="str">
        <f>IF('વિદ્યાર્થી માહિતી'!C7="","",'સામયિક કસોટી-2'!P9)</f>
        <v/>
      </c>
      <c r="X10" s="51"/>
      <c r="Y10" s="51"/>
      <c r="Z10" s="186" t="str">
        <f>IF('વિદ્યાર્થી માહિતી'!C7="","",ROUND(SUM(V10:Y10),0))</f>
        <v/>
      </c>
      <c r="AA10" s="184"/>
      <c r="AB10" s="174" t="str">
        <f>IF('વિદ્યાર્થી માહિતી'!C7="","",'સામયિક કસોટી-1'!Q9)</f>
        <v/>
      </c>
      <c r="AC10" s="174" t="str">
        <f>IF('વિદ્યાર્થી માહિતી'!C7="","",'સામયિક કસોટી-2'!Q9)</f>
        <v/>
      </c>
      <c r="AD10" s="51"/>
      <c r="AE10" s="51"/>
      <c r="AF10" s="186" t="str">
        <f>IF('વિદ્યાર્થી માહિતી'!C7="","",ROUND(SUM(AB10:AE10),0))</f>
        <v/>
      </c>
      <c r="AG10" s="184"/>
      <c r="AH10" s="174" t="str">
        <f>IF('વિદ્યાર્થી માહિતી'!C7="","",'સામયિક કસોટી-1'!R9)</f>
        <v/>
      </c>
      <c r="AI10" s="174" t="str">
        <f>IF('વિદ્યાર્થી માહિતી'!C7="","",'સામયિક કસોટી-2'!R9)</f>
        <v/>
      </c>
      <c r="AJ10" s="51"/>
      <c r="AK10" s="51"/>
      <c r="AL10" s="186" t="str">
        <f>IF('વિદ્યાર્થી માહિતી'!C7="","",ROUND(SUM(AH10:AK10),0))</f>
        <v/>
      </c>
      <c r="AM10" s="184"/>
      <c r="AN10" s="174" t="str">
        <f>IF('વિદ્યાર્થી માહિતી'!C7="","",'સામયિક કસોટી-1'!S9)</f>
        <v/>
      </c>
      <c r="AO10" s="174" t="str">
        <f>IF('વિદ્યાર્થી માહિતી'!C7="","",'સામયિક કસોટી-2'!S9)</f>
        <v/>
      </c>
      <c r="AP10" s="51"/>
      <c r="AQ10" s="51"/>
      <c r="AR10" s="186" t="str">
        <f>IF('વિદ્યાર્થી માહિતી'!C7="","",ROUND(SUM(AN10:AQ10),0))</f>
        <v/>
      </c>
      <c r="AS10" s="184"/>
      <c r="AT10" s="51"/>
      <c r="AU10" s="51"/>
      <c r="AV10" s="182" t="str">
        <f>IF('વિદ્યાર્થી માહિતી'!C7="","",ROUND(SUM(AT10:AU10),0))</f>
        <v/>
      </c>
      <c r="AW10" s="184"/>
      <c r="AX10" s="51"/>
      <c r="AY10" s="51"/>
      <c r="AZ10" s="182" t="str">
        <f>IF('વિદ્યાર્થી માહિતી'!C7="","",ROUND(SUM(AX10:AY10),0))</f>
        <v/>
      </c>
      <c r="BA10" s="184"/>
      <c r="BB10" s="51"/>
      <c r="BC10" s="51"/>
      <c r="BD10" s="182" t="str">
        <f>IF('વિદ્યાર્થી માહિતી'!C7="","",ROUND(SUM(BB10:BC10),0))</f>
        <v/>
      </c>
    </row>
    <row r="11" spans="1:56" ht="23.25" customHeight="1" x14ac:dyDescent="0.2">
      <c r="A11" s="41">
        <f>'વિદ્યાર્થી માહિતી'!A8</f>
        <v>7</v>
      </c>
      <c r="B11" s="41" t="str">
        <f>IF('વિદ્યાર્થી માહિતી'!B8="","",'વિદ્યાર્થી માહિતી'!B8)</f>
        <v/>
      </c>
      <c r="C11" s="52" t="str">
        <f>IF('વિદ્યાર્થી માહિતી'!C8="","",'વિદ્યાર્થી માહિતી'!C8)</f>
        <v/>
      </c>
      <c r="D11" s="174" t="str">
        <f>IF(C11="","",'સામયિક કસોટી-1'!M10)</f>
        <v/>
      </c>
      <c r="E11" s="174" t="str">
        <f>IF(C11="","",'સામયિક કસોટી-2'!M10)</f>
        <v/>
      </c>
      <c r="F11" s="51"/>
      <c r="G11" s="51"/>
      <c r="H11" s="186" t="str">
        <f>IF('વિદ્યાર્થી માહિતી'!C8="","",ROUND(SUM(D11:G11),0))</f>
        <v/>
      </c>
      <c r="I11" s="184"/>
      <c r="J11" s="174" t="str">
        <f>IF('વિદ્યાર્થી માહિતી'!C8="","",'સામયિક કસોટી-1'!N10)</f>
        <v/>
      </c>
      <c r="K11" s="174" t="str">
        <f>IF('વિદ્યાર્થી માહિતી'!C8="","",'સામયિક કસોટી-2'!N10)</f>
        <v/>
      </c>
      <c r="L11" s="51"/>
      <c r="M11" s="51"/>
      <c r="N11" s="186" t="str">
        <f>IF('વિદ્યાર્થી માહિતી'!C8="","",ROUND(SUM(J11:M11),0))</f>
        <v/>
      </c>
      <c r="O11" s="184"/>
      <c r="P11" s="174" t="str">
        <f>IF('વિદ્યાર્થી માહિતી'!C8="","",'સામયિક કસોટી-1'!O10)</f>
        <v/>
      </c>
      <c r="Q11" s="174" t="str">
        <f>IF('વિદ્યાર્થી માહિતી'!C8="","",'સામયિક કસોટી-2'!O10)</f>
        <v/>
      </c>
      <c r="R11" s="51"/>
      <c r="S11" s="51"/>
      <c r="T11" s="186" t="str">
        <f>IF('વિદ્યાર્થી માહિતી'!C8="","",ROUND(SUM(P11:S11),0))</f>
        <v/>
      </c>
      <c r="U11" s="184"/>
      <c r="V11" s="174" t="str">
        <f>IF('વિદ્યાર્થી માહિતી'!C8="","",'સામયિક કસોટી-1'!P10)</f>
        <v/>
      </c>
      <c r="W11" s="174" t="str">
        <f>IF('વિદ્યાર્થી માહિતી'!C8="","",'સામયિક કસોટી-2'!P10)</f>
        <v/>
      </c>
      <c r="X11" s="51"/>
      <c r="Y11" s="51"/>
      <c r="Z11" s="186" t="str">
        <f>IF('વિદ્યાર્થી માહિતી'!C8="","",ROUND(SUM(V11:Y11),0))</f>
        <v/>
      </c>
      <c r="AA11" s="184"/>
      <c r="AB11" s="174" t="str">
        <f>IF('વિદ્યાર્થી માહિતી'!C8="","",'સામયિક કસોટી-1'!Q10)</f>
        <v/>
      </c>
      <c r="AC11" s="174" t="str">
        <f>IF('વિદ્યાર્થી માહિતી'!C8="","",'સામયિક કસોટી-2'!Q10)</f>
        <v/>
      </c>
      <c r="AD11" s="51"/>
      <c r="AE11" s="51"/>
      <c r="AF11" s="186" t="str">
        <f>IF('વિદ્યાર્થી માહિતી'!C8="","",ROUND(SUM(AB11:AE11),0))</f>
        <v/>
      </c>
      <c r="AG11" s="184"/>
      <c r="AH11" s="174" t="str">
        <f>IF('વિદ્યાર્થી માહિતી'!C8="","",'સામયિક કસોટી-1'!R10)</f>
        <v/>
      </c>
      <c r="AI11" s="174" t="str">
        <f>IF('વિદ્યાર્થી માહિતી'!C8="","",'સામયિક કસોટી-2'!R10)</f>
        <v/>
      </c>
      <c r="AJ11" s="51"/>
      <c r="AK11" s="51"/>
      <c r="AL11" s="186" t="str">
        <f>IF('વિદ્યાર્થી માહિતી'!C8="","",ROUND(SUM(AH11:AK11),0))</f>
        <v/>
      </c>
      <c r="AM11" s="184"/>
      <c r="AN11" s="174" t="str">
        <f>IF('વિદ્યાર્થી માહિતી'!C8="","",'સામયિક કસોટી-1'!S10)</f>
        <v/>
      </c>
      <c r="AO11" s="174" t="str">
        <f>IF('વિદ્યાર્થી માહિતી'!C8="","",'સામયિક કસોટી-2'!S10)</f>
        <v/>
      </c>
      <c r="AP11" s="51"/>
      <c r="AQ11" s="51"/>
      <c r="AR11" s="186" t="str">
        <f>IF('વિદ્યાર્થી માહિતી'!C8="","",ROUND(SUM(AN11:AQ11),0))</f>
        <v/>
      </c>
      <c r="AS11" s="184"/>
      <c r="AT11" s="51"/>
      <c r="AU11" s="51"/>
      <c r="AV11" s="182" t="str">
        <f>IF('વિદ્યાર્થી માહિતી'!C8="","",ROUND(SUM(AT11:AU11),0))</f>
        <v/>
      </c>
      <c r="AW11" s="184"/>
      <c r="AX11" s="51"/>
      <c r="AY11" s="51"/>
      <c r="AZ11" s="182" t="str">
        <f>IF('વિદ્યાર્થી માહિતી'!C8="","",ROUND(SUM(AX11:AY11),0))</f>
        <v/>
      </c>
      <c r="BA11" s="184"/>
      <c r="BB11" s="51"/>
      <c r="BC11" s="51"/>
      <c r="BD11" s="182" t="str">
        <f>IF('વિદ્યાર્થી માહિતી'!C8="","",ROUND(SUM(BB11:BC11),0))</f>
        <v/>
      </c>
    </row>
    <row r="12" spans="1:56" ht="23.25" customHeight="1" x14ac:dyDescent="0.2">
      <c r="A12" s="41">
        <f>'વિદ્યાર્થી માહિતી'!A9</f>
        <v>8</v>
      </c>
      <c r="B12" s="41" t="str">
        <f>IF('વિદ્યાર્થી માહિતી'!B9="","",'વિદ્યાર્થી માહિતી'!B9)</f>
        <v/>
      </c>
      <c r="C12" s="52" t="str">
        <f>IF('વિદ્યાર્થી માહિતી'!C9="","",'વિદ્યાર્થી માહિતી'!C9)</f>
        <v/>
      </c>
      <c r="D12" s="174" t="str">
        <f>IF(C12="","",'સામયિક કસોટી-1'!M11)</f>
        <v/>
      </c>
      <c r="E12" s="174" t="str">
        <f>IF(C12="","",'સામયિક કસોટી-2'!M11)</f>
        <v/>
      </c>
      <c r="F12" s="51"/>
      <c r="G12" s="51"/>
      <c r="H12" s="186" t="str">
        <f>IF('વિદ્યાર્થી માહિતી'!C9="","",ROUND(SUM(D12:G12),0))</f>
        <v/>
      </c>
      <c r="I12" s="184"/>
      <c r="J12" s="174" t="str">
        <f>IF('વિદ્યાર્થી માહિતી'!C9="","",'સામયિક કસોટી-1'!N11)</f>
        <v/>
      </c>
      <c r="K12" s="174" t="str">
        <f>IF('વિદ્યાર્થી માહિતી'!C9="","",'સામયિક કસોટી-2'!N11)</f>
        <v/>
      </c>
      <c r="L12" s="51"/>
      <c r="M12" s="51"/>
      <c r="N12" s="186" t="str">
        <f>IF('વિદ્યાર્થી માહિતી'!C9="","",ROUND(SUM(J12:M12),0))</f>
        <v/>
      </c>
      <c r="O12" s="184"/>
      <c r="P12" s="174" t="str">
        <f>IF('વિદ્યાર્થી માહિતી'!C9="","",'સામયિક કસોટી-1'!O11)</f>
        <v/>
      </c>
      <c r="Q12" s="174" t="str">
        <f>IF('વિદ્યાર્થી માહિતી'!C9="","",'સામયિક કસોટી-2'!O11)</f>
        <v/>
      </c>
      <c r="R12" s="51"/>
      <c r="S12" s="51"/>
      <c r="T12" s="186" t="str">
        <f>IF('વિદ્યાર્થી માહિતી'!C9="","",ROUND(SUM(P12:S12),0))</f>
        <v/>
      </c>
      <c r="U12" s="184"/>
      <c r="V12" s="174" t="str">
        <f>IF('વિદ્યાર્થી માહિતી'!C9="","",'સામયિક કસોટી-1'!P11)</f>
        <v/>
      </c>
      <c r="W12" s="174" t="str">
        <f>IF('વિદ્યાર્થી માહિતી'!C9="","",'સામયિક કસોટી-2'!P11)</f>
        <v/>
      </c>
      <c r="X12" s="51"/>
      <c r="Y12" s="51"/>
      <c r="Z12" s="186" t="str">
        <f>IF('વિદ્યાર્થી માહિતી'!C9="","",ROUND(SUM(V12:Y12),0))</f>
        <v/>
      </c>
      <c r="AA12" s="184"/>
      <c r="AB12" s="174" t="str">
        <f>IF('વિદ્યાર્થી માહિતી'!C9="","",'સામયિક કસોટી-1'!Q11)</f>
        <v/>
      </c>
      <c r="AC12" s="174" t="str">
        <f>IF('વિદ્યાર્થી માહિતી'!C9="","",'સામયિક કસોટી-2'!Q11)</f>
        <v/>
      </c>
      <c r="AD12" s="51"/>
      <c r="AE12" s="51"/>
      <c r="AF12" s="186" t="str">
        <f>IF('વિદ્યાર્થી માહિતી'!C9="","",ROUND(SUM(AB12:AE12),0))</f>
        <v/>
      </c>
      <c r="AG12" s="184"/>
      <c r="AH12" s="174" t="str">
        <f>IF('વિદ્યાર્થી માહિતી'!C9="","",'સામયિક કસોટી-1'!R11)</f>
        <v/>
      </c>
      <c r="AI12" s="174" t="str">
        <f>IF('વિદ્યાર્થી માહિતી'!C9="","",'સામયિક કસોટી-2'!R11)</f>
        <v/>
      </c>
      <c r="AJ12" s="51"/>
      <c r="AK12" s="51"/>
      <c r="AL12" s="186" t="str">
        <f>IF('વિદ્યાર્થી માહિતી'!C9="","",ROUND(SUM(AH12:AK12),0))</f>
        <v/>
      </c>
      <c r="AM12" s="184"/>
      <c r="AN12" s="174" t="str">
        <f>IF('વિદ્યાર્થી માહિતી'!C9="","",'સામયિક કસોટી-1'!S11)</f>
        <v/>
      </c>
      <c r="AO12" s="174" t="str">
        <f>IF('વિદ્યાર્થી માહિતી'!C9="","",'સામયિક કસોટી-2'!S11)</f>
        <v/>
      </c>
      <c r="AP12" s="51"/>
      <c r="AQ12" s="51"/>
      <c r="AR12" s="186" t="str">
        <f>IF('વિદ્યાર્થી માહિતી'!C9="","",ROUND(SUM(AN12:AQ12),0))</f>
        <v/>
      </c>
      <c r="AS12" s="184"/>
      <c r="AT12" s="51"/>
      <c r="AU12" s="51"/>
      <c r="AV12" s="182" t="str">
        <f>IF('વિદ્યાર્થી માહિતી'!C9="","",ROUND(SUM(AT12:AU12),0))</f>
        <v/>
      </c>
      <c r="AW12" s="184"/>
      <c r="AX12" s="51"/>
      <c r="AY12" s="51"/>
      <c r="AZ12" s="182" t="str">
        <f>IF('વિદ્યાર્થી માહિતી'!C9="","",ROUND(SUM(AX12:AY12),0))</f>
        <v/>
      </c>
      <c r="BA12" s="184"/>
      <c r="BB12" s="51"/>
      <c r="BC12" s="51"/>
      <c r="BD12" s="182" t="str">
        <f>IF('વિદ્યાર્થી માહિતી'!C9="","",ROUND(SUM(BB12:BC12),0))</f>
        <v/>
      </c>
    </row>
    <row r="13" spans="1:56" ht="23.25" customHeight="1" x14ac:dyDescent="0.2">
      <c r="A13" s="41">
        <f>'વિદ્યાર્થી માહિતી'!A10</f>
        <v>9</v>
      </c>
      <c r="B13" s="41" t="str">
        <f>IF('વિદ્યાર્થી માહિતી'!B10="","",'વિદ્યાર્થી માહિતી'!B10)</f>
        <v/>
      </c>
      <c r="C13" s="52" t="str">
        <f>IF('વિદ્યાર્થી માહિતી'!C10="","",'વિદ્યાર્થી માહિતી'!C10)</f>
        <v/>
      </c>
      <c r="D13" s="174" t="str">
        <f>IF(C13="","",'સામયિક કસોટી-1'!M12)</f>
        <v/>
      </c>
      <c r="E13" s="174" t="str">
        <f>IF(C13="","",'સામયિક કસોટી-2'!M12)</f>
        <v/>
      </c>
      <c r="F13" s="51"/>
      <c r="G13" s="51"/>
      <c r="H13" s="186" t="str">
        <f>IF('વિદ્યાર્થી માહિતી'!C10="","",ROUND(SUM(D13:G13),0))</f>
        <v/>
      </c>
      <c r="I13" s="184"/>
      <c r="J13" s="174" t="str">
        <f>IF('વિદ્યાર્થી માહિતી'!C10="","",'સામયિક કસોટી-1'!N12)</f>
        <v/>
      </c>
      <c r="K13" s="174" t="str">
        <f>IF('વિદ્યાર્થી માહિતી'!C10="","",'સામયિક કસોટી-2'!N12)</f>
        <v/>
      </c>
      <c r="L13" s="51"/>
      <c r="M13" s="51"/>
      <c r="N13" s="186" t="str">
        <f>IF('વિદ્યાર્થી માહિતી'!C10="","",ROUND(SUM(J13:M13),0))</f>
        <v/>
      </c>
      <c r="O13" s="184"/>
      <c r="P13" s="174" t="str">
        <f>IF('વિદ્યાર્થી માહિતી'!C10="","",'સામયિક કસોટી-1'!O12)</f>
        <v/>
      </c>
      <c r="Q13" s="174" t="str">
        <f>IF('વિદ્યાર્થી માહિતી'!C10="","",'સામયિક કસોટી-2'!O12)</f>
        <v/>
      </c>
      <c r="R13" s="51"/>
      <c r="S13" s="51"/>
      <c r="T13" s="186" t="str">
        <f>IF('વિદ્યાર્થી માહિતી'!C10="","",ROUND(SUM(P13:S13),0))</f>
        <v/>
      </c>
      <c r="U13" s="184"/>
      <c r="V13" s="174" t="str">
        <f>IF('વિદ્યાર્થી માહિતી'!C10="","",'સામયિક કસોટી-1'!P12)</f>
        <v/>
      </c>
      <c r="W13" s="174" t="str">
        <f>IF('વિદ્યાર્થી માહિતી'!C10="","",'સામયિક કસોટી-2'!P12)</f>
        <v/>
      </c>
      <c r="X13" s="51"/>
      <c r="Y13" s="51"/>
      <c r="Z13" s="186" t="str">
        <f>IF('વિદ્યાર્થી માહિતી'!C10="","",ROUND(SUM(V13:Y13),0))</f>
        <v/>
      </c>
      <c r="AA13" s="184"/>
      <c r="AB13" s="174" t="str">
        <f>IF('વિદ્યાર્થી માહિતી'!C10="","",'સામયિક કસોટી-1'!Q12)</f>
        <v/>
      </c>
      <c r="AC13" s="174" t="str">
        <f>IF('વિદ્યાર્થી માહિતી'!C10="","",'સામયિક કસોટી-2'!Q12)</f>
        <v/>
      </c>
      <c r="AD13" s="51"/>
      <c r="AE13" s="51"/>
      <c r="AF13" s="186" t="str">
        <f>IF('વિદ્યાર્થી માહિતી'!C10="","",ROUND(SUM(AB13:AE13),0))</f>
        <v/>
      </c>
      <c r="AG13" s="184"/>
      <c r="AH13" s="174" t="str">
        <f>IF('વિદ્યાર્થી માહિતી'!C10="","",'સામયિક કસોટી-1'!R12)</f>
        <v/>
      </c>
      <c r="AI13" s="174" t="str">
        <f>IF('વિદ્યાર્થી માહિતી'!C10="","",'સામયિક કસોટી-2'!R12)</f>
        <v/>
      </c>
      <c r="AJ13" s="51"/>
      <c r="AK13" s="51"/>
      <c r="AL13" s="186" t="str">
        <f>IF('વિદ્યાર્થી માહિતી'!C10="","",ROUND(SUM(AH13:AK13),0))</f>
        <v/>
      </c>
      <c r="AM13" s="184"/>
      <c r="AN13" s="174" t="str">
        <f>IF('વિદ્યાર્થી માહિતી'!C10="","",'સામયિક કસોટી-1'!S12)</f>
        <v/>
      </c>
      <c r="AO13" s="174" t="str">
        <f>IF('વિદ્યાર્થી માહિતી'!C10="","",'સામયિક કસોટી-2'!S12)</f>
        <v/>
      </c>
      <c r="AP13" s="51"/>
      <c r="AQ13" s="51"/>
      <c r="AR13" s="186" t="str">
        <f>IF('વિદ્યાર્થી માહિતી'!C10="","",ROUND(SUM(AN13:AQ13),0))</f>
        <v/>
      </c>
      <c r="AS13" s="184"/>
      <c r="AT13" s="51"/>
      <c r="AU13" s="51"/>
      <c r="AV13" s="182" t="str">
        <f>IF('વિદ્યાર્થી માહિતી'!C10="","",ROUND(SUM(AT13:AU13),0))</f>
        <v/>
      </c>
      <c r="AW13" s="184"/>
      <c r="AX13" s="51"/>
      <c r="AY13" s="51"/>
      <c r="AZ13" s="182" t="str">
        <f>IF('વિદ્યાર્થી માહિતી'!C10="","",ROUND(SUM(AX13:AY13),0))</f>
        <v/>
      </c>
      <c r="BA13" s="184"/>
      <c r="BB13" s="51"/>
      <c r="BC13" s="51"/>
      <c r="BD13" s="182" t="str">
        <f>IF('વિદ્યાર્થી માહિતી'!C10="","",ROUND(SUM(BB13:BC13),0))</f>
        <v/>
      </c>
    </row>
    <row r="14" spans="1:56" ht="23.25" customHeight="1" x14ac:dyDescent="0.2">
      <c r="A14" s="41">
        <f>'વિદ્યાર્થી માહિતી'!A11</f>
        <v>10</v>
      </c>
      <c r="B14" s="41" t="str">
        <f>IF('વિદ્યાર્થી માહિતી'!B11="","",'વિદ્યાર્થી માહિતી'!B11)</f>
        <v/>
      </c>
      <c r="C14" s="52" t="str">
        <f>IF('વિદ્યાર્થી માહિતી'!C11="","",'વિદ્યાર્થી માહિતી'!C11)</f>
        <v/>
      </c>
      <c r="D14" s="174" t="str">
        <f>IF(C14="","",'સામયિક કસોટી-1'!M13)</f>
        <v/>
      </c>
      <c r="E14" s="174" t="str">
        <f>IF(C14="","",'સામયિક કસોટી-2'!M13)</f>
        <v/>
      </c>
      <c r="F14" s="51"/>
      <c r="G14" s="51"/>
      <c r="H14" s="186" t="str">
        <f>IF('વિદ્યાર્થી માહિતી'!C11="","",ROUND(SUM(D14:G14),0))</f>
        <v/>
      </c>
      <c r="I14" s="184"/>
      <c r="J14" s="174" t="str">
        <f>IF('વિદ્યાર્થી માહિતી'!C11="","",'સામયિક કસોટી-1'!N13)</f>
        <v/>
      </c>
      <c r="K14" s="174" t="str">
        <f>IF('વિદ્યાર્થી માહિતી'!C11="","",'સામયિક કસોટી-2'!N13)</f>
        <v/>
      </c>
      <c r="L14" s="51"/>
      <c r="M14" s="51"/>
      <c r="N14" s="186" t="str">
        <f>IF('વિદ્યાર્થી માહિતી'!C11="","",ROUND(SUM(J14:M14),0))</f>
        <v/>
      </c>
      <c r="O14" s="184"/>
      <c r="P14" s="174" t="str">
        <f>IF('વિદ્યાર્થી માહિતી'!C11="","",'સામયિક કસોટી-1'!O13)</f>
        <v/>
      </c>
      <c r="Q14" s="174" t="str">
        <f>IF('વિદ્યાર્થી માહિતી'!C11="","",'સામયિક કસોટી-2'!O13)</f>
        <v/>
      </c>
      <c r="R14" s="51"/>
      <c r="S14" s="51"/>
      <c r="T14" s="186" t="str">
        <f>IF('વિદ્યાર્થી માહિતી'!C11="","",ROUND(SUM(P14:S14),0))</f>
        <v/>
      </c>
      <c r="U14" s="184"/>
      <c r="V14" s="174" t="str">
        <f>IF('વિદ્યાર્થી માહિતી'!C11="","",'સામયિક કસોટી-1'!P13)</f>
        <v/>
      </c>
      <c r="W14" s="174" t="str">
        <f>IF('વિદ્યાર્થી માહિતી'!C11="","",'સામયિક કસોટી-2'!P13)</f>
        <v/>
      </c>
      <c r="X14" s="51"/>
      <c r="Y14" s="51"/>
      <c r="Z14" s="186" t="str">
        <f>IF('વિદ્યાર્થી માહિતી'!C11="","",ROUND(SUM(V14:Y14),0))</f>
        <v/>
      </c>
      <c r="AA14" s="184"/>
      <c r="AB14" s="174" t="str">
        <f>IF('વિદ્યાર્થી માહિતી'!C11="","",'સામયિક કસોટી-1'!Q13)</f>
        <v/>
      </c>
      <c r="AC14" s="174" t="str">
        <f>IF('વિદ્યાર્થી માહિતી'!C11="","",'સામયિક કસોટી-2'!Q13)</f>
        <v/>
      </c>
      <c r="AD14" s="51"/>
      <c r="AE14" s="51"/>
      <c r="AF14" s="186" t="str">
        <f>IF('વિદ્યાર્થી માહિતી'!C11="","",ROUND(SUM(AB14:AE14),0))</f>
        <v/>
      </c>
      <c r="AG14" s="184"/>
      <c r="AH14" s="174" t="str">
        <f>IF('વિદ્યાર્થી માહિતી'!C11="","",'સામયિક કસોટી-1'!R13)</f>
        <v/>
      </c>
      <c r="AI14" s="174" t="str">
        <f>IF('વિદ્યાર્થી માહિતી'!C11="","",'સામયિક કસોટી-2'!R13)</f>
        <v/>
      </c>
      <c r="AJ14" s="51"/>
      <c r="AK14" s="51"/>
      <c r="AL14" s="186" t="str">
        <f>IF('વિદ્યાર્થી માહિતી'!C11="","",ROUND(SUM(AH14:AK14),0))</f>
        <v/>
      </c>
      <c r="AM14" s="184"/>
      <c r="AN14" s="174" t="str">
        <f>IF('વિદ્યાર્થી માહિતી'!C11="","",'સામયિક કસોટી-1'!S13)</f>
        <v/>
      </c>
      <c r="AO14" s="174" t="str">
        <f>IF('વિદ્યાર્થી માહિતી'!C11="","",'સામયિક કસોટી-2'!S13)</f>
        <v/>
      </c>
      <c r="AP14" s="51"/>
      <c r="AQ14" s="51"/>
      <c r="AR14" s="186" t="str">
        <f>IF('વિદ્યાર્થી માહિતી'!C11="","",ROUND(SUM(AN14:AQ14),0))</f>
        <v/>
      </c>
      <c r="AS14" s="184"/>
      <c r="AT14" s="51"/>
      <c r="AU14" s="51"/>
      <c r="AV14" s="182" t="str">
        <f>IF('વિદ્યાર્થી માહિતી'!C11="","",ROUND(SUM(AT14:AU14),0))</f>
        <v/>
      </c>
      <c r="AW14" s="184"/>
      <c r="AX14" s="51"/>
      <c r="AY14" s="51"/>
      <c r="AZ14" s="182" t="str">
        <f>IF('વિદ્યાર્થી માહિતી'!C11="","",ROUND(SUM(AX14:AY14),0))</f>
        <v/>
      </c>
      <c r="BA14" s="184"/>
      <c r="BB14" s="51"/>
      <c r="BC14" s="51"/>
      <c r="BD14" s="182" t="str">
        <f>IF('વિદ્યાર્થી માહિતી'!C11="","",ROUND(SUM(BB14:BC14),0))</f>
        <v/>
      </c>
    </row>
    <row r="15" spans="1:56" ht="23.25" customHeight="1" x14ac:dyDescent="0.2">
      <c r="A15" s="41">
        <f>'વિદ્યાર્થી માહિતી'!A12</f>
        <v>11</v>
      </c>
      <c r="B15" s="41" t="str">
        <f>IF('વિદ્યાર્થી માહિતી'!B12="","",'વિદ્યાર્થી માહિતી'!B12)</f>
        <v/>
      </c>
      <c r="C15" s="52" t="str">
        <f>IF('વિદ્યાર્થી માહિતી'!C12="","",'વિદ્યાર્થી માહિતી'!C12)</f>
        <v/>
      </c>
      <c r="D15" s="174" t="str">
        <f>IF(C15="","",'સામયિક કસોટી-1'!M14)</f>
        <v/>
      </c>
      <c r="E15" s="174" t="str">
        <f>IF(C15="","",'સામયિક કસોટી-2'!M14)</f>
        <v/>
      </c>
      <c r="F15" s="51"/>
      <c r="G15" s="51"/>
      <c r="H15" s="186" t="str">
        <f>IF('વિદ્યાર્થી માહિતી'!C12="","",ROUND(SUM(D15:G15),0))</f>
        <v/>
      </c>
      <c r="I15" s="184"/>
      <c r="J15" s="174" t="str">
        <f>IF('વિદ્યાર્થી માહિતી'!C12="","",'સામયિક કસોટી-1'!N14)</f>
        <v/>
      </c>
      <c r="K15" s="174" t="str">
        <f>IF('વિદ્યાર્થી માહિતી'!C12="","",'સામયિક કસોટી-2'!N14)</f>
        <v/>
      </c>
      <c r="L15" s="51"/>
      <c r="M15" s="51"/>
      <c r="N15" s="186" t="str">
        <f>IF('વિદ્યાર્થી માહિતી'!C12="","",ROUND(SUM(J15:M15),0))</f>
        <v/>
      </c>
      <c r="O15" s="184"/>
      <c r="P15" s="174" t="str">
        <f>IF('વિદ્યાર્થી માહિતી'!C12="","",'સામયિક કસોટી-1'!O14)</f>
        <v/>
      </c>
      <c r="Q15" s="174" t="str">
        <f>IF('વિદ્યાર્થી માહિતી'!C12="","",'સામયિક કસોટી-2'!O14)</f>
        <v/>
      </c>
      <c r="R15" s="51"/>
      <c r="S15" s="51"/>
      <c r="T15" s="186" t="str">
        <f>IF('વિદ્યાર્થી માહિતી'!C12="","",ROUND(SUM(P15:S15),0))</f>
        <v/>
      </c>
      <c r="U15" s="184"/>
      <c r="V15" s="174" t="str">
        <f>IF('વિદ્યાર્થી માહિતી'!C12="","",'સામયિક કસોટી-1'!P14)</f>
        <v/>
      </c>
      <c r="W15" s="174" t="str">
        <f>IF('વિદ્યાર્થી માહિતી'!C12="","",'સામયિક કસોટી-2'!P14)</f>
        <v/>
      </c>
      <c r="X15" s="51"/>
      <c r="Y15" s="51"/>
      <c r="Z15" s="186" t="str">
        <f>IF('વિદ્યાર્થી માહિતી'!C12="","",ROUND(SUM(V15:Y15),0))</f>
        <v/>
      </c>
      <c r="AA15" s="184"/>
      <c r="AB15" s="174" t="str">
        <f>IF('વિદ્યાર્થી માહિતી'!C12="","",'સામયિક કસોટી-1'!Q14)</f>
        <v/>
      </c>
      <c r="AC15" s="174" t="str">
        <f>IF('વિદ્યાર્થી માહિતી'!C12="","",'સામયિક કસોટી-2'!Q14)</f>
        <v/>
      </c>
      <c r="AD15" s="51"/>
      <c r="AE15" s="51"/>
      <c r="AF15" s="186" t="str">
        <f>IF('વિદ્યાર્થી માહિતી'!C12="","",ROUND(SUM(AB15:AE15),0))</f>
        <v/>
      </c>
      <c r="AG15" s="184"/>
      <c r="AH15" s="174" t="str">
        <f>IF('વિદ્યાર્થી માહિતી'!C12="","",'સામયિક કસોટી-1'!R14)</f>
        <v/>
      </c>
      <c r="AI15" s="174" t="str">
        <f>IF('વિદ્યાર્થી માહિતી'!C12="","",'સામયિક કસોટી-2'!R14)</f>
        <v/>
      </c>
      <c r="AJ15" s="51"/>
      <c r="AK15" s="51"/>
      <c r="AL15" s="186" t="str">
        <f>IF('વિદ્યાર્થી માહિતી'!C12="","",ROUND(SUM(AH15:AK15),0))</f>
        <v/>
      </c>
      <c r="AM15" s="184"/>
      <c r="AN15" s="174" t="str">
        <f>IF('વિદ્યાર્થી માહિતી'!C12="","",'સામયિક કસોટી-1'!S14)</f>
        <v/>
      </c>
      <c r="AO15" s="174" t="str">
        <f>IF('વિદ્યાર્થી માહિતી'!C12="","",'સામયિક કસોટી-2'!S14)</f>
        <v/>
      </c>
      <c r="AP15" s="51"/>
      <c r="AQ15" s="51"/>
      <c r="AR15" s="186" t="str">
        <f>IF('વિદ્યાર્થી માહિતી'!C12="","",ROUND(SUM(AN15:AQ15),0))</f>
        <v/>
      </c>
      <c r="AS15" s="184"/>
      <c r="AT15" s="51"/>
      <c r="AU15" s="51"/>
      <c r="AV15" s="182" t="str">
        <f>IF('વિદ્યાર્થી માહિતી'!C12="","",ROUND(SUM(AT15:AU15),0))</f>
        <v/>
      </c>
      <c r="AW15" s="184"/>
      <c r="AX15" s="51"/>
      <c r="AY15" s="51"/>
      <c r="AZ15" s="182" t="str">
        <f>IF('વિદ્યાર્થી માહિતી'!C12="","",ROUND(SUM(AX15:AY15),0))</f>
        <v/>
      </c>
      <c r="BA15" s="184"/>
      <c r="BB15" s="51"/>
      <c r="BC15" s="51"/>
      <c r="BD15" s="182" t="str">
        <f>IF('વિદ્યાર્થી માહિતી'!C12="","",ROUND(SUM(BB15:BC15),0))</f>
        <v/>
      </c>
    </row>
    <row r="16" spans="1:56" ht="23.25" customHeight="1" x14ac:dyDescent="0.2">
      <c r="A16" s="41">
        <f>'વિદ્યાર્થી માહિતી'!A13</f>
        <v>12</v>
      </c>
      <c r="B16" s="41" t="str">
        <f>IF('વિદ્યાર્થી માહિતી'!B13="","",'વિદ્યાર્થી માહિતી'!B13)</f>
        <v/>
      </c>
      <c r="C16" s="52" t="str">
        <f>IF('વિદ્યાર્થી માહિતી'!C13="","",'વિદ્યાર્થી માહિતી'!C13)</f>
        <v/>
      </c>
      <c r="D16" s="174" t="str">
        <f>IF(C16="","",'સામયિક કસોટી-1'!M15)</f>
        <v/>
      </c>
      <c r="E16" s="174" t="str">
        <f>IF(C16="","",'સામયિક કસોટી-2'!M15)</f>
        <v/>
      </c>
      <c r="F16" s="51"/>
      <c r="G16" s="51"/>
      <c r="H16" s="186" t="str">
        <f>IF('વિદ્યાર્થી માહિતી'!C13="","",ROUND(SUM(D16:G16),0))</f>
        <v/>
      </c>
      <c r="I16" s="184"/>
      <c r="J16" s="174" t="str">
        <f>IF('વિદ્યાર્થી માહિતી'!C13="","",'સામયિક કસોટી-1'!N15)</f>
        <v/>
      </c>
      <c r="K16" s="174" t="str">
        <f>IF('વિદ્યાર્થી માહિતી'!C13="","",'સામયિક કસોટી-2'!N15)</f>
        <v/>
      </c>
      <c r="L16" s="51"/>
      <c r="M16" s="51"/>
      <c r="N16" s="186" t="str">
        <f>IF('વિદ્યાર્થી માહિતી'!C13="","",ROUND(SUM(J16:M16),0))</f>
        <v/>
      </c>
      <c r="O16" s="184"/>
      <c r="P16" s="174" t="str">
        <f>IF('વિદ્યાર્થી માહિતી'!C13="","",'સામયિક કસોટી-1'!O15)</f>
        <v/>
      </c>
      <c r="Q16" s="174" t="str">
        <f>IF('વિદ્યાર્થી માહિતી'!C13="","",'સામયિક કસોટી-2'!O15)</f>
        <v/>
      </c>
      <c r="R16" s="51"/>
      <c r="S16" s="51"/>
      <c r="T16" s="186" t="str">
        <f>IF('વિદ્યાર્થી માહિતી'!C13="","",ROUND(SUM(P16:S16),0))</f>
        <v/>
      </c>
      <c r="U16" s="184"/>
      <c r="V16" s="174" t="str">
        <f>IF('વિદ્યાર્થી માહિતી'!C13="","",'સામયિક કસોટી-1'!P15)</f>
        <v/>
      </c>
      <c r="W16" s="174" t="str">
        <f>IF('વિદ્યાર્થી માહિતી'!C13="","",'સામયિક કસોટી-2'!P15)</f>
        <v/>
      </c>
      <c r="X16" s="51"/>
      <c r="Y16" s="51"/>
      <c r="Z16" s="186" t="str">
        <f>IF('વિદ્યાર્થી માહિતી'!C13="","",ROUND(SUM(V16:Y16),0))</f>
        <v/>
      </c>
      <c r="AA16" s="184"/>
      <c r="AB16" s="174" t="str">
        <f>IF('વિદ્યાર્થી માહિતી'!C13="","",'સામયિક કસોટી-1'!Q15)</f>
        <v/>
      </c>
      <c r="AC16" s="174" t="str">
        <f>IF('વિદ્યાર્થી માહિતી'!C13="","",'સામયિક કસોટી-2'!Q15)</f>
        <v/>
      </c>
      <c r="AD16" s="51"/>
      <c r="AE16" s="51"/>
      <c r="AF16" s="186" t="str">
        <f>IF('વિદ્યાર્થી માહિતી'!C13="","",ROUND(SUM(AB16:AE16),0))</f>
        <v/>
      </c>
      <c r="AG16" s="184"/>
      <c r="AH16" s="174" t="str">
        <f>IF('વિદ્યાર્થી માહિતી'!C13="","",'સામયિક કસોટી-1'!R15)</f>
        <v/>
      </c>
      <c r="AI16" s="174" t="str">
        <f>IF('વિદ્યાર્થી માહિતી'!C13="","",'સામયિક કસોટી-2'!R15)</f>
        <v/>
      </c>
      <c r="AJ16" s="51"/>
      <c r="AK16" s="51"/>
      <c r="AL16" s="186" t="str">
        <f>IF('વિદ્યાર્થી માહિતી'!C13="","",ROUND(SUM(AH16:AK16),0))</f>
        <v/>
      </c>
      <c r="AM16" s="184"/>
      <c r="AN16" s="174" t="str">
        <f>IF('વિદ્યાર્થી માહિતી'!C13="","",'સામયિક કસોટી-1'!S15)</f>
        <v/>
      </c>
      <c r="AO16" s="174" t="str">
        <f>IF('વિદ્યાર્થી માહિતી'!C13="","",'સામયિક કસોટી-2'!S15)</f>
        <v/>
      </c>
      <c r="AP16" s="51"/>
      <c r="AQ16" s="51"/>
      <c r="AR16" s="186" t="str">
        <f>IF('વિદ્યાર્થી માહિતી'!C13="","",ROUND(SUM(AN16:AQ16),0))</f>
        <v/>
      </c>
      <c r="AS16" s="184"/>
      <c r="AT16" s="51"/>
      <c r="AU16" s="51"/>
      <c r="AV16" s="182" t="str">
        <f>IF('વિદ્યાર્થી માહિતી'!C13="","",ROUND(SUM(AT16:AU16),0))</f>
        <v/>
      </c>
      <c r="AW16" s="184"/>
      <c r="AX16" s="51"/>
      <c r="AY16" s="51"/>
      <c r="AZ16" s="182" t="str">
        <f>IF('વિદ્યાર્થી માહિતી'!C13="","",ROUND(SUM(AX16:AY16),0))</f>
        <v/>
      </c>
      <c r="BA16" s="184"/>
      <c r="BB16" s="51"/>
      <c r="BC16" s="51"/>
      <c r="BD16" s="182" t="str">
        <f>IF('વિદ્યાર્થી માહિતી'!C13="","",ROUND(SUM(BB16:BC16),0))</f>
        <v/>
      </c>
    </row>
    <row r="17" spans="1:56" ht="23.25" customHeight="1" x14ac:dyDescent="0.2">
      <c r="A17" s="41">
        <f>'વિદ્યાર્થી માહિતી'!A14</f>
        <v>13</v>
      </c>
      <c r="B17" s="41" t="str">
        <f>IF('વિદ્યાર્થી માહિતી'!B14="","",'વિદ્યાર્થી માહિતી'!B14)</f>
        <v/>
      </c>
      <c r="C17" s="52" t="str">
        <f>IF('વિદ્યાર્થી માહિતી'!C14="","",'વિદ્યાર્થી માહિતી'!C14)</f>
        <v/>
      </c>
      <c r="D17" s="174" t="str">
        <f>IF(C17="","",'સામયિક કસોટી-1'!M16)</f>
        <v/>
      </c>
      <c r="E17" s="174" t="str">
        <f>IF(C17="","",'સામયિક કસોટી-2'!M16)</f>
        <v/>
      </c>
      <c r="F17" s="51"/>
      <c r="G17" s="51"/>
      <c r="H17" s="186" t="str">
        <f>IF('વિદ્યાર્થી માહિતી'!C14="","",ROUND(SUM(D17:G17),0))</f>
        <v/>
      </c>
      <c r="I17" s="184"/>
      <c r="J17" s="174" t="str">
        <f>IF('વિદ્યાર્થી માહિતી'!C14="","",'સામયિક કસોટી-1'!N16)</f>
        <v/>
      </c>
      <c r="K17" s="174" t="str">
        <f>IF('વિદ્યાર્થી માહિતી'!C14="","",'સામયિક કસોટી-2'!N16)</f>
        <v/>
      </c>
      <c r="L17" s="51"/>
      <c r="M17" s="51"/>
      <c r="N17" s="186" t="str">
        <f>IF('વિદ્યાર્થી માહિતી'!C14="","",ROUND(SUM(J17:M17),0))</f>
        <v/>
      </c>
      <c r="O17" s="184"/>
      <c r="P17" s="174" t="str">
        <f>IF('વિદ્યાર્થી માહિતી'!C14="","",'સામયિક કસોટી-1'!O16)</f>
        <v/>
      </c>
      <c r="Q17" s="174" t="str">
        <f>IF('વિદ્યાર્થી માહિતી'!C14="","",'સામયિક કસોટી-2'!O16)</f>
        <v/>
      </c>
      <c r="R17" s="51"/>
      <c r="S17" s="51"/>
      <c r="T17" s="186" t="str">
        <f>IF('વિદ્યાર્થી માહિતી'!C14="","",ROUND(SUM(P17:S17),0))</f>
        <v/>
      </c>
      <c r="U17" s="184"/>
      <c r="V17" s="174" t="str">
        <f>IF('વિદ્યાર્થી માહિતી'!C14="","",'સામયિક કસોટી-1'!P16)</f>
        <v/>
      </c>
      <c r="W17" s="174" t="str">
        <f>IF('વિદ્યાર્થી માહિતી'!C14="","",'સામયિક કસોટી-2'!P16)</f>
        <v/>
      </c>
      <c r="X17" s="51"/>
      <c r="Y17" s="51"/>
      <c r="Z17" s="186" t="str">
        <f>IF('વિદ્યાર્થી માહિતી'!C14="","",ROUND(SUM(V17:Y17),0))</f>
        <v/>
      </c>
      <c r="AA17" s="184"/>
      <c r="AB17" s="174" t="str">
        <f>IF('વિદ્યાર્થી માહિતી'!C14="","",'સામયિક કસોટી-1'!Q16)</f>
        <v/>
      </c>
      <c r="AC17" s="174" t="str">
        <f>IF('વિદ્યાર્થી માહિતી'!C14="","",'સામયિક કસોટી-2'!Q16)</f>
        <v/>
      </c>
      <c r="AD17" s="51"/>
      <c r="AE17" s="51"/>
      <c r="AF17" s="186" t="str">
        <f>IF('વિદ્યાર્થી માહિતી'!C14="","",ROUND(SUM(AB17:AE17),0))</f>
        <v/>
      </c>
      <c r="AG17" s="184"/>
      <c r="AH17" s="174" t="str">
        <f>IF('વિદ્યાર્થી માહિતી'!C14="","",'સામયિક કસોટી-1'!R16)</f>
        <v/>
      </c>
      <c r="AI17" s="174" t="str">
        <f>IF('વિદ્યાર્થી માહિતી'!C14="","",'સામયિક કસોટી-2'!R16)</f>
        <v/>
      </c>
      <c r="AJ17" s="51"/>
      <c r="AK17" s="51"/>
      <c r="AL17" s="186" t="str">
        <f>IF('વિદ્યાર્થી માહિતી'!C14="","",ROUND(SUM(AH17:AK17),0))</f>
        <v/>
      </c>
      <c r="AM17" s="184"/>
      <c r="AN17" s="174" t="str">
        <f>IF('વિદ્યાર્થી માહિતી'!C14="","",'સામયિક કસોટી-1'!S16)</f>
        <v/>
      </c>
      <c r="AO17" s="174" t="str">
        <f>IF('વિદ્યાર્થી માહિતી'!C14="","",'સામયિક કસોટી-2'!S16)</f>
        <v/>
      </c>
      <c r="AP17" s="51"/>
      <c r="AQ17" s="51"/>
      <c r="AR17" s="186" t="str">
        <f>IF('વિદ્યાર્થી માહિતી'!C14="","",ROUND(SUM(AN17:AQ17),0))</f>
        <v/>
      </c>
      <c r="AS17" s="184"/>
      <c r="AT17" s="51"/>
      <c r="AU17" s="51"/>
      <c r="AV17" s="182" t="str">
        <f>IF('વિદ્યાર્થી માહિતી'!C14="","",ROUND(SUM(AT17:AU17),0))</f>
        <v/>
      </c>
      <c r="AW17" s="184"/>
      <c r="AX17" s="51"/>
      <c r="AY17" s="51"/>
      <c r="AZ17" s="182" t="str">
        <f>IF('વિદ્યાર્થી માહિતી'!C14="","",ROUND(SUM(AX17:AY17),0))</f>
        <v/>
      </c>
      <c r="BA17" s="184"/>
      <c r="BB17" s="51"/>
      <c r="BC17" s="51"/>
      <c r="BD17" s="182" t="str">
        <f>IF('વિદ્યાર્થી માહિતી'!C14="","",ROUND(SUM(BB17:BC17),0))</f>
        <v/>
      </c>
    </row>
    <row r="18" spans="1:56" ht="23.25" customHeight="1" x14ac:dyDescent="0.2">
      <c r="A18" s="41">
        <f>'વિદ્યાર્થી માહિતી'!A15</f>
        <v>14</v>
      </c>
      <c r="B18" s="41" t="str">
        <f>IF('વિદ્યાર્થી માહિતી'!B15="","",'વિદ્યાર્થી માહિતી'!B15)</f>
        <v/>
      </c>
      <c r="C18" s="52" t="str">
        <f>IF('વિદ્યાર્થી માહિતી'!C15="","",'વિદ્યાર્થી માહિતી'!C15)</f>
        <v/>
      </c>
      <c r="D18" s="174" t="str">
        <f>IF(C18="","",'સામયિક કસોટી-1'!M17)</f>
        <v/>
      </c>
      <c r="E18" s="174" t="str">
        <f>IF(C18="","",'સામયિક કસોટી-2'!M17)</f>
        <v/>
      </c>
      <c r="F18" s="51"/>
      <c r="G18" s="51"/>
      <c r="H18" s="186" t="str">
        <f>IF('વિદ્યાર્થી માહિતી'!C15="","",ROUND(SUM(D18:G18),0))</f>
        <v/>
      </c>
      <c r="I18" s="184"/>
      <c r="J18" s="174" t="str">
        <f>IF('વિદ્યાર્થી માહિતી'!C15="","",'સામયિક કસોટી-1'!N17)</f>
        <v/>
      </c>
      <c r="K18" s="174" t="str">
        <f>IF('વિદ્યાર્થી માહિતી'!C15="","",'સામયિક કસોટી-2'!N17)</f>
        <v/>
      </c>
      <c r="L18" s="51"/>
      <c r="M18" s="51"/>
      <c r="N18" s="186" t="str">
        <f>IF('વિદ્યાર્થી માહિતી'!C15="","",ROUND(SUM(J18:M18),0))</f>
        <v/>
      </c>
      <c r="O18" s="184"/>
      <c r="P18" s="174" t="str">
        <f>IF('વિદ્યાર્થી માહિતી'!C15="","",'સામયિક કસોટી-1'!O17)</f>
        <v/>
      </c>
      <c r="Q18" s="174" t="str">
        <f>IF('વિદ્યાર્થી માહિતી'!C15="","",'સામયિક કસોટી-2'!O17)</f>
        <v/>
      </c>
      <c r="R18" s="51"/>
      <c r="S18" s="51"/>
      <c r="T18" s="186" t="str">
        <f>IF('વિદ્યાર્થી માહિતી'!C15="","",ROUND(SUM(P18:S18),0))</f>
        <v/>
      </c>
      <c r="U18" s="184"/>
      <c r="V18" s="174" t="str">
        <f>IF('વિદ્યાર્થી માહિતી'!C15="","",'સામયિક કસોટી-1'!P17)</f>
        <v/>
      </c>
      <c r="W18" s="174" t="str">
        <f>IF('વિદ્યાર્થી માહિતી'!C15="","",'સામયિક કસોટી-2'!P17)</f>
        <v/>
      </c>
      <c r="X18" s="51"/>
      <c r="Y18" s="51"/>
      <c r="Z18" s="186" t="str">
        <f>IF('વિદ્યાર્થી માહિતી'!C15="","",ROUND(SUM(V18:Y18),0))</f>
        <v/>
      </c>
      <c r="AA18" s="184"/>
      <c r="AB18" s="174" t="str">
        <f>IF('વિદ્યાર્થી માહિતી'!C15="","",'સામયિક કસોટી-1'!Q17)</f>
        <v/>
      </c>
      <c r="AC18" s="174" t="str">
        <f>IF('વિદ્યાર્થી માહિતી'!C15="","",'સામયિક કસોટી-2'!Q17)</f>
        <v/>
      </c>
      <c r="AD18" s="51"/>
      <c r="AE18" s="51"/>
      <c r="AF18" s="186" t="str">
        <f>IF('વિદ્યાર્થી માહિતી'!C15="","",ROUND(SUM(AB18:AE18),0))</f>
        <v/>
      </c>
      <c r="AG18" s="184"/>
      <c r="AH18" s="174" t="str">
        <f>IF('વિદ્યાર્થી માહિતી'!C15="","",'સામયિક કસોટી-1'!R17)</f>
        <v/>
      </c>
      <c r="AI18" s="174" t="str">
        <f>IF('વિદ્યાર્થી માહિતી'!C15="","",'સામયિક કસોટી-2'!R17)</f>
        <v/>
      </c>
      <c r="AJ18" s="51"/>
      <c r="AK18" s="51"/>
      <c r="AL18" s="186" t="str">
        <f>IF('વિદ્યાર્થી માહિતી'!C15="","",ROUND(SUM(AH18:AK18),0))</f>
        <v/>
      </c>
      <c r="AM18" s="184"/>
      <c r="AN18" s="174" t="str">
        <f>IF('વિદ્યાર્થી માહિતી'!C15="","",'સામયિક કસોટી-1'!S17)</f>
        <v/>
      </c>
      <c r="AO18" s="174" t="str">
        <f>IF('વિદ્યાર્થી માહિતી'!C15="","",'સામયિક કસોટી-2'!S17)</f>
        <v/>
      </c>
      <c r="AP18" s="51"/>
      <c r="AQ18" s="51"/>
      <c r="AR18" s="186" t="str">
        <f>IF('વિદ્યાર્થી માહિતી'!C15="","",ROUND(SUM(AN18:AQ18),0))</f>
        <v/>
      </c>
      <c r="AS18" s="184"/>
      <c r="AT18" s="51"/>
      <c r="AU18" s="51"/>
      <c r="AV18" s="182" t="str">
        <f>IF('વિદ્યાર્થી માહિતી'!C15="","",ROUND(SUM(AT18:AU18),0))</f>
        <v/>
      </c>
      <c r="AW18" s="184"/>
      <c r="AX18" s="51"/>
      <c r="AY18" s="51"/>
      <c r="AZ18" s="182" t="str">
        <f>IF('વિદ્યાર્થી માહિતી'!C15="","",ROUND(SUM(AX18:AY18),0))</f>
        <v/>
      </c>
      <c r="BA18" s="184"/>
      <c r="BB18" s="51"/>
      <c r="BC18" s="51"/>
      <c r="BD18" s="182" t="str">
        <f>IF('વિદ્યાર્થી માહિતી'!C15="","",ROUND(SUM(BB18:BC18),0))</f>
        <v/>
      </c>
    </row>
    <row r="19" spans="1:56" ht="23.25" customHeight="1" x14ac:dyDescent="0.2">
      <c r="A19" s="41">
        <f>'વિદ્યાર્થી માહિતી'!A16</f>
        <v>15</v>
      </c>
      <c r="B19" s="41" t="str">
        <f>IF('વિદ્યાર્થી માહિતી'!B16="","",'વિદ્યાર્થી માહિતી'!B16)</f>
        <v/>
      </c>
      <c r="C19" s="52" t="str">
        <f>IF('વિદ્યાર્થી માહિતી'!C16="","",'વિદ્યાર્થી માહિતી'!C16)</f>
        <v/>
      </c>
      <c r="D19" s="174" t="str">
        <f>IF(C19="","",'સામયિક કસોટી-1'!M18)</f>
        <v/>
      </c>
      <c r="E19" s="174" t="str">
        <f>IF(C19="","",'સામયિક કસોટી-2'!M18)</f>
        <v/>
      </c>
      <c r="F19" s="51"/>
      <c r="G19" s="51"/>
      <c r="H19" s="186" t="str">
        <f>IF('વિદ્યાર્થી માહિતી'!C16="","",ROUND(SUM(D19:G19),0))</f>
        <v/>
      </c>
      <c r="I19" s="184"/>
      <c r="J19" s="174" t="str">
        <f>IF('વિદ્યાર્થી માહિતી'!C16="","",'સામયિક કસોટી-1'!N18)</f>
        <v/>
      </c>
      <c r="K19" s="174" t="str">
        <f>IF('વિદ્યાર્થી માહિતી'!C16="","",'સામયિક કસોટી-2'!N18)</f>
        <v/>
      </c>
      <c r="L19" s="51"/>
      <c r="M19" s="51"/>
      <c r="N19" s="186" t="str">
        <f>IF('વિદ્યાર્થી માહિતી'!C16="","",ROUND(SUM(J19:M19),0))</f>
        <v/>
      </c>
      <c r="O19" s="184"/>
      <c r="P19" s="174" t="str">
        <f>IF('વિદ્યાર્થી માહિતી'!C16="","",'સામયિક કસોટી-1'!O18)</f>
        <v/>
      </c>
      <c r="Q19" s="174" t="str">
        <f>IF('વિદ્યાર્થી માહિતી'!C16="","",'સામયિક કસોટી-2'!O18)</f>
        <v/>
      </c>
      <c r="R19" s="51"/>
      <c r="S19" s="51"/>
      <c r="T19" s="186" t="str">
        <f>IF('વિદ્યાર્થી માહિતી'!C16="","",ROUND(SUM(P19:S19),0))</f>
        <v/>
      </c>
      <c r="U19" s="184"/>
      <c r="V19" s="174" t="str">
        <f>IF('વિદ્યાર્થી માહિતી'!C16="","",'સામયિક કસોટી-1'!P18)</f>
        <v/>
      </c>
      <c r="W19" s="174" t="str">
        <f>IF('વિદ્યાર્થી માહિતી'!C16="","",'સામયિક કસોટી-2'!P18)</f>
        <v/>
      </c>
      <c r="X19" s="51"/>
      <c r="Y19" s="51"/>
      <c r="Z19" s="186" t="str">
        <f>IF('વિદ્યાર્થી માહિતી'!C16="","",ROUND(SUM(V19:Y19),0))</f>
        <v/>
      </c>
      <c r="AA19" s="184"/>
      <c r="AB19" s="174" t="str">
        <f>IF('વિદ્યાર્થી માહિતી'!C16="","",'સામયિક કસોટી-1'!Q18)</f>
        <v/>
      </c>
      <c r="AC19" s="174" t="str">
        <f>IF('વિદ્યાર્થી માહિતી'!C16="","",'સામયિક કસોટી-2'!Q18)</f>
        <v/>
      </c>
      <c r="AD19" s="51"/>
      <c r="AE19" s="51"/>
      <c r="AF19" s="186" t="str">
        <f>IF('વિદ્યાર્થી માહિતી'!C16="","",ROUND(SUM(AB19:AE19),0))</f>
        <v/>
      </c>
      <c r="AG19" s="184"/>
      <c r="AH19" s="174" t="str">
        <f>IF('વિદ્યાર્થી માહિતી'!C16="","",'સામયિક કસોટી-1'!R18)</f>
        <v/>
      </c>
      <c r="AI19" s="174" t="str">
        <f>IF('વિદ્યાર્થી માહિતી'!C16="","",'સામયિક કસોટી-2'!R18)</f>
        <v/>
      </c>
      <c r="AJ19" s="51"/>
      <c r="AK19" s="51"/>
      <c r="AL19" s="186" t="str">
        <f>IF('વિદ્યાર્થી માહિતી'!C16="","",ROUND(SUM(AH19:AK19),0))</f>
        <v/>
      </c>
      <c r="AM19" s="184"/>
      <c r="AN19" s="174" t="str">
        <f>IF('વિદ્યાર્થી માહિતી'!C16="","",'સામયિક કસોટી-1'!S18)</f>
        <v/>
      </c>
      <c r="AO19" s="174" t="str">
        <f>IF('વિદ્યાર્થી માહિતી'!C16="","",'સામયિક કસોટી-2'!S18)</f>
        <v/>
      </c>
      <c r="AP19" s="51"/>
      <c r="AQ19" s="51"/>
      <c r="AR19" s="186" t="str">
        <f>IF('વિદ્યાર્થી માહિતી'!C16="","",ROUND(SUM(AN19:AQ19),0))</f>
        <v/>
      </c>
      <c r="AS19" s="184"/>
      <c r="AT19" s="51"/>
      <c r="AU19" s="51"/>
      <c r="AV19" s="182" t="str">
        <f>IF('વિદ્યાર્થી માહિતી'!C16="","",ROUND(SUM(AT19:AU19),0))</f>
        <v/>
      </c>
      <c r="AW19" s="184"/>
      <c r="AX19" s="51"/>
      <c r="AY19" s="51"/>
      <c r="AZ19" s="182" t="str">
        <f>IF('વિદ્યાર્થી માહિતી'!C16="","",ROUND(SUM(AX19:AY19),0))</f>
        <v/>
      </c>
      <c r="BA19" s="184"/>
      <c r="BB19" s="51"/>
      <c r="BC19" s="51"/>
      <c r="BD19" s="182" t="str">
        <f>IF('વિદ્યાર્થી માહિતી'!C16="","",ROUND(SUM(BB19:BC19),0))</f>
        <v/>
      </c>
    </row>
    <row r="20" spans="1:56" ht="23.25" customHeight="1" x14ac:dyDescent="0.2">
      <c r="A20" s="41">
        <f>'વિદ્યાર્થી માહિતી'!A17</f>
        <v>16</v>
      </c>
      <c r="B20" s="41" t="str">
        <f>IF('વિદ્યાર્થી માહિતી'!B17="","",'વિદ્યાર્થી માહિતી'!B17)</f>
        <v/>
      </c>
      <c r="C20" s="52" t="str">
        <f>IF('વિદ્યાર્થી માહિતી'!C17="","",'વિદ્યાર્થી માહિતી'!C17)</f>
        <v/>
      </c>
      <c r="D20" s="174" t="str">
        <f>IF(C20="","",'સામયિક કસોટી-1'!M19)</f>
        <v/>
      </c>
      <c r="E20" s="174" t="str">
        <f>IF(C20="","",'સામયિક કસોટી-2'!M19)</f>
        <v/>
      </c>
      <c r="F20" s="51"/>
      <c r="G20" s="51"/>
      <c r="H20" s="186" t="str">
        <f>IF('વિદ્યાર્થી માહિતી'!C17="","",ROUND(SUM(D20:G20),0))</f>
        <v/>
      </c>
      <c r="I20" s="184"/>
      <c r="J20" s="174" t="str">
        <f>IF('વિદ્યાર્થી માહિતી'!C17="","",'સામયિક કસોટી-1'!N19)</f>
        <v/>
      </c>
      <c r="K20" s="174" t="str">
        <f>IF('વિદ્યાર્થી માહિતી'!C17="","",'સામયિક કસોટી-2'!N19)</f>
        <v/>
      </c>
      <c r="L20" s="51"/>
      <c r="M20" s="51"/>
      <c r="N20" s="186" t="str">
        <f>IF('વિદ્યાર્થી માહિતી'!C17="","",ROUND(SUM(J20:M20),0))</f>
        <v/>
      </c>
      <c r="O20" s="184"/>
      <c r="P20" s="174" t="str">
        <f>IF('વિદ્યાર્થી માહિતી'!C17="","",'સામયિક કસોટી-1'!O19)</f>
        <v/>
      </c>
      <c r="Q20" s="174" t="str">
        <f>IF('વિદ્યાર્થી માહિતી'!C17="","",'સામયિક કસોટી-2'!O19)</f>
        <v/>
      </c>
      <c r="R20" s="51"/>
      <c r="S20" s="51"/>
      <c r="T20" s="186" t="str">
        <f>IF('વિદ્યાર્થી માહિતી'!C17="","",ROUND(SUM(P20:S20),0))</f>
        <v/>
      </c>
      <c r="U20" s="184"/>
      <c r="V20" s="174" t="str">
        <f>IF('વિદ્યાર્થી માહિતી'!C17="","",'સામયિક કસોટી-1'!P19)</f>
        <v/>
      </c>
      <c r="W20" s="174" t="str">
        <f>IF('વિદ્યાર્થી માહિતી'!C17="","",'સામયિક કસોટી-2'!P19)</f>
        <v/>
      </c>
      <c r="X20" s="51"/>
      <c r="Y20" s="51"/>
      <c r="Z20" s="186" t="str">
        <f>IF('વિદ્યાર્થી માહિતી'!C17="","",ROUND(SUM(V20:Y20),0))</f>
        <v/>
      </c>
      <c r="AA20" s="184"/>
      <c r="AB20" s="174" t="str">
        <f>IF('વિદ્યાર્થી માહિતી'!C17="","",'સામયિક કસોટી-1'!Q19)</f>
        <v/>
      </c>
      <c r="AC20" s="174" t="str">
        <f>IF('વિદ્યાર્થી માહિતી'!C17="","",'સામયિક કસોટી-2'!Q19)</f>
        <v/>
      </c>
      <c r="AD20" s="51"/>
      <c r="AE20" s="51"/>
      <c r="AF20" s="186" t="str">
        <f>IF('વિદ્યાર્થી માહિતી'!C17="","",ROUND(SUM(AB20:AE20),0))</f>
        <v/>
      </c>
      <c r="AG20" s="184"/>
      <c r="AH20" s="174" t="str">
        <f>IF('વિદ્યાર્થી માહિતી'!C17="","",'સામયિક કસોટી-1'!R19)</f>
        <v/>
      </c>
      <c r="AI20" s="174" t="str">
        <f>IF('વિદ્યાર્થી માહિતી'!C17="","",'સામયિક કસોટી-2'!R19)</f>
        <v/>
      </c>
      <c r="AJ20" s="51"/>
      <c r="AK20" s="51"/>
      <c r="AL20" s="186" t="str">
        <f>IF('વિદ્યાર્થી માહિતી'!C17="","",ROUND(SUM(AH20:AK20),0))</f>
        <v/>
      </c>
      <c r="AM20" s="184"/>
      <c r="AN20" s="174" t="str">
        <f>IF('વિદ્યાર્થી માહિતી'!C17="","",'સામયિક કસોટી-1'!S19)</f>
        <v/>
      </c>
      <c r="AO20" s="174" t="str">
        <f>IF('વિદ્યાર્થી માહિતી'!C17="","",'સામયિક કસોટી-2'!S19)</f>
        <v/>
      </c>
      <c r="AP20" s="51"/>
      <c r="AQ20" s="51"/>
      <c r="AR20" s="186" t="str">
        <f>IF('વિદ્યાર્થી માહિતી'!C17="","",ROUND(SUM(AN20:AQ20),0))</f>
        <v/>
      </c>
      <c r="AS20" s="184"/>
      <c r="AT20" s="51"/>
      <c r="AU20" s="51"/>
      <c r="AV20" s="182" t="str">
        <f>IF('વિદ્યાર્થી માહિતી'!C17="","",ROUND(SUM(AT20:AU20),0))</f>
        <v/>
      </c>
      <c r="AW20" s="184"/>
      <c r="AX20" s="51"/>
      <c r="AY20" s="51"/>
      <c r="AZ20" s="182" t="str">
        <f>IF('વિદ્યાર્થી માહિતી'!C17="","",ROUND(SUM(AX20:AY20),0))</f>
        <v/>
      </c>
      <c r="BA20" s="184"/>
      <c r="BB20" s="51"/>
      <c r="BC20" s="51"/>
      <c r="BD20" s="182" t="str">
        <f>IF('વિદ્યાર્થી માહિતી'!C17="","",ROUND(SUM(BB20:BC20),0))</f>
        <v/>
      </c>
    </row>
    <row r="21" spans="1:56" ht="23.25" customHeight="1" x14ac:dyDescent="0.2">
      <c r="A21" s="41">
        <f>'વિદ્યાર્થી માહિતી'!A18</f>
        <v>17</v>
      </c>
      <c r="B21" s="41" t="str">
        <f>IF('વિદ્યાર્થી માહિતી'!B18="","",'વિદ્યાર્થી માહિતી'!B18)</f>
        <v/>
      </c>
      <c r="C21" s="52" t="str">
        <f>IF('વિદ્યાર્થી માહિતી'!C18="","",'વિદ્યાર્થી માહિતી'!C18)</f>
        <v/>
      </c>
      <c r="D21" s="174" t="str">
        <f>IF(C21="","",'સામયિક કસોટી-1'!M20)</f>
        <v/>
      </c>
      <c r="E21" s="174" t="str">
        <f>IF(C21="","",'સામયિક કસોટી-2'!M20)</f>
        <v/>
      </c>
      <c r="F21" s="51"/>
      <c r="G21" s="51"/>
      <c r="H21" s="186" t="str">
        <f>IF('વિદ્યાર્થી માહિતી'!C18="","",ROUND(SUM(D21:G21),0))</f>
        <v/>
      </c>
      <c r="I21" s="184"/>
      <c r="J21" s="174" t="str">
        <f>IF('વિદ્યાર્થી માહિતી'!C18="","",'સામયિક કસોટી-1'!N20)</f>
        <v/>
      </c>
      <c r="K21" s="174" t="str">
        <f>IF('વિદ્યાર્થી માહિતી'!C18="","",'સામયિક કસોટી-2'!N20)</f>
        <v/>
      </c>
      <c r="L21" s="51"/>
      <c r="M21" s="51"/>
      <c r="N21" s="186" t="str">
        <f>IF('વિદ્યાર્થી માહિતી'!C18="","",ROUND(SUM(J21:M21),0))</f>
        <v/>
      </c>
      <c r="O21" s="184"/>
      <c r="P21" s="174" t="str">
        <f>IF('વિદ્યાર્થી માહિતી'!C18="","",'સામયિક કસોટી-1'!O20)</f>
        <v/>
      </c>
      <c r="Q21" s="174" t="str">
        <f>IF('વિદ્યાર્થી માહિતી'!C18="","",'સામયિક કસોટી-2'!O20)</f>
        <v/>
      </c>
      <c r="R21" s="51"/>
      <c r="S21" s="51"/>
      <c r="T21" s="186" t="str">
        <f>IF('વિદ્યાર્થી માહિતી'!C18="","",ROUND(SUM(P21:S21),0))</f>
        <v/>
      </c>
      <c r="U21" s="184"/>
      <c r="V21" s="174" t="str">
        <f>IF('વિદ્યાર્થી માહિતી'!C18="","",'સામયિક કસોટી-1'!P20)</f>
        <v/>
      </c>
      <c r="W21" s="174" t="str">
        <f>IF('વિદ્યાર્થી માહિતી'!C18="","",'સામયિક કસોટી-2'!P20)</f>
        <v/>
      </c>
      <c r="X21" s="51"/>
      <c r="Y21" s="51"/>
      <c r="Z21" s="186" t="str">
        <f>IF('વિદ્યાર્થી માહિતી'!C18="","",ROUND(SUM(V21:Y21),0))</f>
        <v/>
      </c>
      <c r="AA21" s="184"/>
      <c r="AB21" s="174" t="str">
        <f>IF('વિદ્યાર્થી માહિતી'!C18="","",'સામયિક કસોટી-1'!Q20)</f>
        <v/>
      </c>
      <c r="AC21" s="174" t="str">
        <f>IF('વિદ્યાર્થી માહિતી'!C18="","",'સામયિક કસોટી-2'!Q20)</f>
        <v/>
      </c>
      <c r="AD21" s="51"/>
      <c r="AE21" s="51"/>
      <c r="AF21" s="186" t="str">
        <f>IF('વિદ્યાર્થી માહિતી'!C18="","",ROUND(SUM(AB21:AE21),0))</f>
        <v/>
      </c>
      <c r="AG21" s="184"/>
      <c r="AH21" s="174" t="str">
        <f>IF('વિદ્યાર્થી માહિતી'!C18="","",'સામયિક કસોટી-1'!R20)</f>
        <v/>
      </c>
      <c r="AI21" s="174" t="str">
        <f>IF('વિદ્યાર્થી માહિતી'!C18="","",'સામયિક કસોટી-2'!R20)</f>
        <v/>
      </c>
      <c r="AJ21" s="51"/>
      <c r="AK21" s="51"/>
      <c r="AL21" s="186" t="str">
        <f>IF('વિદ્યાર્થી માહિતી'!C18="","",ROUND(SUM(AH21:AK21),0))</f>
        <v/>
      </c>
      <c r="AM21" s="184"/>
      <c r="AN21" s="174" t="str">
        <f>IF('વિદ્યાર્થી માહિતી'!C18="","",'સામયિક કસોટી-1'!S20)</f>
        <v/>
      </c>
      <c r="AO21" s="174" t="str">
        <f>IF('વિદ્યાર્થી માહિતી'!C18="","",'સામયિક કસોટી-2'!S20)</f>
        <v/>
      </c>
      <c r="AP21" s="51"/>
      <c r="AQ21" s="51"/>
      <c r="AR21" s="186" t="str">
        <f>IF('વિદ્યાર્થી માહિતી'!C18="","",ROUND(SUM(AN21:AQ21),0))</f>
        <v/>
      </c>
      <c r="AS21" s="184"/>
      <c r="AT21" s="51"/>
      <c r="AU21" s="51"/>
      <c r="AV21" s="182" t="str">
        <f>IF('વિદ્યાર્થી માહિતી'!C18="","",ROUND(SUM(AT21:AU21),0))</f>
        <v/>
      </c>
      <c r="AW21" s="184"/>
      <c r="AX21" s="51"/>
      <c r="AY21" s="51"/>
      <c r="AZ21" s="182" t="str">
        <f>IF('વિદ્યાર્થી માહિતી'!C18="","",ROUND(SUM(AX21:AY21),0))</f>
        <v/>
      </c>
      <c r="BA21" s="184"/>
      <c r="BB21" s="51"/>
      <c r="BC21" s="51"/>
      <c r="BD21" s="182" t="str">
        <f>IF('વિદ્યાર્થી માહિતી'!C18="","",ROUND(SUM(BB21:BC21),0))</f>
        <v/>
      </c>
    </row>
    <row r="22" spans="1:56" ht="23.25" customHeight="1" x14ac:dyDescent="0.2">
      <c r="A22" s="41">
        <f>'વિદ્યાર્થી માહિતી'!A19</f>
        <v>18</v>
      </c>
      <c r="B22" s="41" t="str">
        <f>IF('વિદ્યાર્થી માહિતી'!B19="","",'વિદ્યાર્થી માહિતી'!B19)</f>
        <v/>
      </c>
      <c r="C22" s="52" t="str">
        <f>IF('વિદ્યાર્થી માહિતી'!C19="","",'વિદ્યાર્થી માહિતી'!C19)</f>
        <v/>
      </c>
      <c r="D22" s="174" t="str">
        <f>IF(C22="","",'સામયિક કસોટી-1'!M21)</f>
        <v/>
      </c>
      <c r="E22" s="174" t="str">
        <f>IF(C22="","",'સામયિક કસોટી-2'!M21)</f>
        <v/>
      </c>
      <c r="F22" s="51"/>
      <c r="G22" s="51"/>
      <c r="H22" s="186" t="str">
        <f>IF('વિદ્યાર્થી માહિતી'!C19="","",ROUND(SUM(D22:G22),0))</f>
        <v/>
      </c>
      <c r="I22" s="184"/>
      <c r="J22" s="174" t="str">
        <f>IF('વિદ્યાર્થી માહિતી'!C19="","",'સામયિક કસોટી-1'!N21)</f>
        <v/>
      </c>
      <c r="K22" s="174" t="str">
        <f>IF('વિદ્યાર્થી માહિતી'!C19="","",'સામયિક કસોટી-2'!N21)</f>
        <v/>
      </c>
      <c r="L22" s="51"/>
      <c r="M22" s="51"/>
      <c r="N22" s="186" t="str">
        <f>IF('વિદ્યાર્થી માહિતી'!C19="","",ROUND(SUM(J22:M22),0))</f>
        <v/>
      </c>
      <c r="O22" s="184"/>
      <c r="P22" s="174" t="str">
        <f>IF('વિદ્યાર્થી માહિતી'!C19="","",'સામયિક કસોટી-1'!O21)</f>
        <v/>
      </c>
      <c r="Q22" s="174" t="str">
        <f>IF('વિદ્યાર્થી માહિતી'!C19="","",'સામયિક કસોટી-2'!O21)</f>
        <v/>
      </c>
      <c r="R22" s="51"/>
      <c r="S22" s="51"/>
      <c r="T22" s="186" t="str">
        <f>IF('વિદ્યાર્થી માહિતી'!C19="","",ROUND(SUM(P22:S22),0))</f>
        <v/>
      </c>
      <c r="U22" s="184"/>
      <c r="V22" s="174" t="str">
        <f>IF('વિદ્યાર્થી માહિતી'!C19="","",'સામયિક કસોટી-1'!P21)</f>
        <v/>
      </c>
      <c r="W22" s="174" t="str">
        <f>IF('વિદ્યાર્થી માહિતી'!C19="","",'સામયિક કસોટી-2'!P21)</f>
        <v/>
      </c>
      <c r="X22" s="51"/>
      <c r="Y22" s="51"/>
      <c r="Z22" s="186" t="str">
        <f>IF('વિદ્યાર્થી માહિતી'!C19="","",ROUND(SUM(V22:Y22),0))</f>
        <v/>
      </c>
      <c r="AA22" s="184"/>
      <c r="AB22" s="174" t="str">
        <f>IF('વિદ્યાર્થી માહિતી'!C19="","",'સામયિક કસોટી-1'!Q21)</f>
        <v/>
      </c>
      <c r="AC22" s="174" t="str">
        <f>IF('વિદ્યાર્થી માહિતી'!C19="","",'સામયિક કસોટી-2'!Q21)</f>
        <v/>
      </c>
      <c r="AD22" s="51"/>
      <c r="AE22" s="51"/>
      <c r="AF22" s="186" t="str">
        <f>IF('વિદ્યાર્થી માહિતી'!C19="","",ROUND(SUM(AB22:AE22),0))</f>
        <v/>
      </c>
      <c r="AG22" s="184"/>
      <c r="AH22" s="174" t="str">
        <f>IF('વિદ્યાર્થી માહિતી'!C19="","",'સામયિક કસોટી-1'!R21)</f>
        <v/>
      </c>
      <c r="AI22" s="174" t="str">
        <f>IF('વિદ્યાર્થી માહિતી'!C19="","",'સામયિક કસોટી-2'!R21)</f>
        <v/>
      </c>
      <c r="AJ22" s="51"/>
      <c r="AK22" s="51"/>
      <c r="AL22" s="186" t="str">
        <f>IF('વિદ્યાર્થી માહિતી'!C19="","",ROUND(SUM(AH22:AK22),0))</f>
        <v/>
      </c>
      <c r="AM22" s="184"/>
      <c r="AN22" s="174" t="str">
        <f>IF('વિદ્યાર્થી માહિતી'!C19="","",'સામયિક કસોટી-1'!S21)</f>
        <v/>
      </c>
      <c r="AO22" s="174" t="str">
        <f>IF('વિદ્યાર્થી માહિતી'!C19="","",'સામયિક કસોટી-2'!S21)</f>
        <v/>
      </c>
      <c r="AP22" s="51"/>
      <c r="AQ22" s="51"/>
      <c r="AR22" s="186" t="str">
        <f>IF('વિદ્યાર્થી માહિતી'!C19="","",ROUND(SUM(AN22:AQ22),0))</f>
        <v/>
      </c>
      <c r="AS22" s="184"/>
      <c r="AT22" s="51"/>
      <c r="AU22" s="51"/>
      <c r="AV22" s="182" t="str">
        <f>IF('વિદ્યાર્થી માહિતી'!C19="","",ROUND(SUM(AT22:AU22),0))</f>
        <v/>
      </c>
      <c r="AW22" s="184"/>
      <c r="AX22" s="51"/>
      <c r="AY22" s="51"/>
      <c r="AZ22" s="182" t="str">
        <f>IF('વિદ્યાર્થી માહિતી'!C19="","",ROUND(SUM(AX22:AY22),0))</f>
        <v/>
      </c>
      <c r="BA22" s="184"/>
      <c r="BB22" s="51"/>
      <c r="BC22" s="51"/>
      <c r="BD22" s="182" t="str">
        <f>IF('વિદ્યાર્થી માહિતી'!C19="","",ROUND(SUM(BB22:BC22),0))</f>
        <v/>
      </c>
    </row>
    <row r="23" spans="1:56" ht="23.25" customHeight="1" x14ac:dyDescent="0.2">
      <c r="A23" s="41">
        <f>'વિદ્યાર્થી માહિતી'!A20</f>
        <v>19</v>
      </c>
      <c r="B23" s="41" t="str">
        <f>IF('વિદ્યાર્થી માહિતી'!B20="","",'વિદ્યાર્થી માહિતી'!B20)</f>
        <v/>
      </c>
      <c r="C23" s="52" t="str">
        <f>IF('વિદ્યાર્થી માહિતી'!C20="","",'વિદ્યાર્થી માહિતી'!C20)</f>
        <v/>
      </c>
      <c r="D23" s="174" t="str">
        <f>IF(C23="","",'સામયિક કસોટી-1'!M22)</f>
        <v/>
      </c>
      <c r="E23" s="174" t="str">
        <f>IF(C23="","",'સામયિક કસોટી-2'!M22)</f>
        <v/>
      </c>
      <c r="F23" s="51"/>
      <c r="G23" s="51"/>
      <c r="H23" s="186" t="str">
        <f>IF('વિદ્યાર્થી માહિતી'!C20="","",ROUND(SUM(D23:G23),0))</f>
        <v/>
      </c>
      <c r="I23" s="184"/>
      <c r="J23" s="174" t="str">
        <f>IF('વિદ્યાર્થી માહિતી'!C20="","",'સામયિક કસોટી-1'!N22)</f>
        <v/>
      </c>
      <c r="K23" s="174" t="str">
        <f>IF('વિદ્યાર્થી માહિતી'!C20="","",'સામયિક કસોટી-2'!N22)</f>
        <v/>
      </c>
      <c r="L23" s="51"/>
      <c r="M23" s="51"/>
      <c r="N23" s="186" t="str">
        <f>IF('વિદ્યાર્થી માહિતી'!C20="","",ROUND(SUM(J23:M23),0))</f>
        <v/>
      </c>
      <c r="O23" s="184"/>
      <c r="P23" s="174" t="str">
        <f>IF('વિદ્યાર્થી માહિતી'!C20="","",'સામયિક કસોટી-1'!O22)</f>
        <v/>
      </c>
      <c r="Q23" s="174" t="str">
        <f>IF('વિદ્યાર્થી માહિતી'!C20="","",'સામયિક કસોટી-2'!O22)</f>
        <v/>
      </c>
      <c r="R23" s="51"/>
      <c r="S23" s="51"/>
      <c r="T23" s="186" t="str">
        <f>IF('વિદ્યાર્થી માહિતી'!C20="","",ROUND(SUM(P23:S23),0))</f>
        <v/>
      </c>
      <c r="U23" s="184"/>
      <c r="V23" s="174" t="str">
        <f>IF('વિદ્યાર્થી માહિતી'!C20="","",'સામયિક કસોટી-1'!P22)</f>
        <v/>
      </c>
      <c r="W23" s="174" t="str">
        <f>IF('વિદ્યાર્થી માહિતી'!C20="","",'સામયિક કસોટી-2'!P22)</f>
        <v/>
      </c>
      <c r="X23" s="51"/>
      <c r="Y23" s="51"/>
      <c r="Z23" s="186" t="str">
        <f>IF('વિદ્યાર્થી માહિતી'!C20="","",ROUND(SUM(V23:Y23),0))</f>
        <v/>
      </c>
      <c r="AA23" s="184"/>
      <c r="AB23" s="174" t="str">
        <f>IF('વિદ્યાર્થી માહિતી'!C20="","",'સામયિક કસોટી-1'!Q22)</f>
        <v/>
      </c>
      <c r="AC23" s="174" t="str">
        <f>IF('વિદ્યાર્થી માહિતી'!C20="","",'સામયિક કસોટી-2'!Q22)</f>
        <v/>
      </c>
      <c r="AD23" s="51"/>
      <c r="AE23" s="51"/>
      <c r="AF23" s="186" t="str">
        <f>IF('વિદ્યાર્થી માહિતી'!C20="","",ROUND(SUM(AB23:AE23),0))</f>
        <v/>
      </c>
      <c r="AG23" s="184"/>
      <c r="AH23" s="174" t="str">
        <f>IF('વિદ્યાર્થી માહિતી'!C20="","",'સામયિક કસોટી-1'!R22)</f>
        <v/>
      </c>
      <c r="AI23" s="174" t="str">
        <f>IF('વિદ્યાર્થી માહિતી'!C20="","",'સામયિક કસોટી-2'!R22)</f>
        <v/>
      </c>
      <c r="AJ23" s="51"/>
      <c r="AK23" s="51"/>
      <c r="AL23" s="186" t="str">
        <f>IF('વિદ્યાર્થી માહિતી'!C20="","",ROUND(SUM(AH23:AK23),0))</f>
        <v/>
      </c>
      <c r="AM23" s="184"/>
      <c r="AN23" s="174" t="str">
        <f>IF('વિદ્યાર્થી માહિતી'!C20="","",'સામયિક કસોટી-1'!S22)</f>
        <v/>
      </c>
      <c r="AO23" s="174" t="str">
        <f>IF('વિદ્યાર્થી માહિતી'!C20="","",'સામયિક કસોટી-2'!S22)</f>
        <v/>
      </c>
      <c r="AP23" s="51"/>
      <c r="AQ23" s="51"/>
      <c r="AR23" s="186" t="str">
        <f>IF('વિદ્યાર્થી માહિતી'!C20="","",ROUND(SUM(AN23:AQ23),0))</f>
        <v/>
      </c>
      <c r="AS23" s="184"/>
      <c r="AT23" s="51"/>
      <c r="AU23" s="51"/>
      <c r="AV23" s="182" t="str">
        <f>IF('વિદ્યાર્થી માહિતી'!C20="","",ROUND(SUM(AT23:AU23),0))</f>
        <v/>
      </c>
      <c r="AW23" s="184"/>
      <c r="AX23" s="51"/>
      <c r="AY23" s="51"/>
      <c r="AZ23" s="182" t="str">
        <f>IF('વિદ્યાર્થી માહિતી'!C20="","",ROUND(SUM(AX23:AY23),0))</f>
        <v/>
      </c>
      <c r="BA23" s="184"/>
      <c r="BB23" s="51"/>
      <c r="BC23" s="51"/>
      <c r="BD23" s="182" t="str">
        <f>IF('વિદ્યાર્થી માહિતી'!C20="","",ROUND(SUM(BB23:BC23),0))</f>
        <v/>
      </c>
    </row>
    <row r="24" spans="1:56" ht="23.25" customHeight="1" x14ac:dyDescent="0.2">
      <c r="A24" s="41">
        <f>'વિદ્યાર્થી માહિતી'!A21</f>
        <v>20</v>
      </c>
      <c r="B24" s="41" t="str">
        <f>IF('વિદ્યાર્થી માહિતી'!B21="","",'વિદ્યાર્થી માહિતી'!B21)</f>
        <v/>
      </c>
      <c r="C24" s="52" t="str">
        <f>IF('વિદ્યાર્થી માહિતી'!C21="","",'વિદ્યાર્થી માહિતી'!C21)</f>
        <v/>
      </c>
      <c r="D24" s="174" t="str">
        <f>IF(C24="","",'સામયિક કસોટી-1'!M23)</f>
        <v/>
      </c>
      <c r="E24" s="174" t="str">
        <f>IF(C24="","",'સામયિક કસોટી-2'!M23)</f>
        <v/>
      </c>
      <c r="F24" s="51"/>
      <c r="G24" s="51"/>
      <c r="H24" s="186" t="str">
        <f>IF('વિદ્યાર્થી માહિતી'!C21="","",ROUND(SUM(D24:G24),0))</f>
        <v/>
      </c>
      <c r="I24" s="184"/>
      <c r="J24" s="174" t="str">
        <f>IF('વિદ્યાર્થી માહિતી'!C21="","",'સામયિક કસોટી-1'!N23)</f>
        <v/>
      </c>
      <c r="K24" s="174" t="str">
        <f>IF('વિદ્યાર્થી માહિતી'!C21="","",'સામયિક કસોટી-2'!N23)</f>
        <v/>
      </c>
      <c r="L24" s="51"/>
      <c r="M24" s="51"/>
      <c r="N24" s="186" t="str">
        <f>IF('વિદ્યાર્થી માહિતી'!C21="","",ROUND(SUM(J24:M24),0))</f>
        <v/>
      </c>
      <c r="O24" s="184"/>
      <c r="P24" s="174" t="str">
        <f>IF('વિદ્યાર્થી માહિતી'!C21="","",'સામયિક કસોટી-1'!O23)</f>
        <v/>
      </c>
      <c r="Q24" s="174" t="str">
        <f>IF('વિદ્યાર્થી માહિતી'!C21="","",'સામયિક કસોટી-2'!O23)</f>
        <v/>
      </c>
      <c r="R24" s="51"/>
      <c r="S24" s="51"/>
      <c r="T24" s="186" t="str">
        <f>IF('વિદ્યાર્થી માહિતી'!C21="","",ROUND(SUM(P24:S24),0))</f>
        <v/>
      </c>
      <c r="U24" s="184"/>
      <c r="V24" s="174" t="str">
        <f>IF('વિદ્યાર્થી માહિતી'!C21="","",'સામયિક કસોટી-1'!P23)</f>
        <v/>
      </c>
      <c r="W24" s="174" t="str">
        <f>IF('વિદ્યાર્થી માહિતી'!C21="","",'સામયિક કસોટી-2'!P23)</f>
        <v/>
      </c>
      <c r="X24" s="51"/>
      <c r="Y24" s="51"/>
      <c r="Z24" s="186" t="str">
        <f>IF('વિદ્યાર્થી માહિતી'!C21="","",ROUND(SUM(V24:Y24),0))</f>
        <v/>
      </c>
      <c r="AA24" s="184"/>
      <c r="AB24" s="174" t="str">
        <f>IF('વિદ્યાર્થી માહિતી'!C21="","",'સામયિક કસોટી-1'!Q23)</f>
        <v/>
      </c>
      <c r="AC24" s="174" t="str">
        <f>IF('વિદ્યાર્થી માહિતી'!C21="","",'સામયિક કસોટી-2'!Q23)</f>
        <v/>
      </c>
      <c r="AD24" s="51"/>
      <c r="AE24" s="51"/>
      <c r="AF24" s="186" t="str">
        <f>IF('વિદ્યાર્થી માહિતી'!C21="","",ROUND(SUM(AB24:AE24),0))</f>
        <v/>
      </c>
      <c r="AG24" s="184"/>
      <c r="AH24" s="174" t="str">
        <f>IF('વિદ્યાર્થી માહિતી'!C21="","",'સામયિક કસોટી-1'!R23)</f>
        <v/>
      </c>
      <c r="AI24" s="174" t="str">
        <f>IF('વિદ્યાર્થી માહિતી'!C21="","",'સામયિક કસોટી-2'!R23)</f>
        <v/>
      </c>
      <c r="AJ24" s="51"/>
      <c r="AK24" s="51"/>
      <c r="AL24" s="186" t="str">
        <f>IF('વિદ્યાર્થી માહિતી'!C21="","",ROUND(SUM(AH24:AK24),0))</f>
        <v/>
      </c>
      <c r="AM24" s="184"/>
      <c r="AN24" s="174" t="str">
        <f>IF('વિદ્યાર્થી માહિતી'!C21="","",'સામયિક કસોટી-1'!S23)</f>
        <v/>
      </c>
      <c r="AO24" s="174" t="str">
        <f>IF('વિદ્યાર્થી માહિતી'!C21="","",'સામયિક કસોટી-2'!S23)</f>
        <v/>
      </c>
      <c r="AP24" s="51"/>
      <c r="AQ24" s="51"/>
      <c r="AR24" s="186" t="str">
        <f>IF('વિદ્યાર્થી માહિતી'!C21="","",ROUND(SUM(AN24:AQ24),0))</f>
        <v/>
      </c>
      <c r="AS24" s="184"/>
      <c r="AT24" s="51"/>
      <c r="AU24" s="51"/>
      <c r="AV24" s="182" t="str">
        <f>IF('વિદ્યાર્થી માહિતી'!C21="","",ROUND(SUM(AT24:AU24),0))</f>
        <v/>
      </c>
      <c r="AW24" s="184"/>
      <c r="AX24" s="51"/>
      <c r="AY24" s="51"/>
      <c r="AZ24" s="182" t="str">
        <f>IF('વિદ્યાર્થી માહિતી'!C21="","",ROUND(SUM(AX24:AY24),0))</f>
        <v/>
      </c>
      <c r="BA24" s="184"/>
      <c r="BB24" s="51"/>
      <c r="BC24" s="51"/>
      <c r="BD24" s="182" t="str">
        <f>IF('વિદ્યાર્થી માહિતી'!C21="","",ROUND(SUM(BB24:BC24),0))</f>
        <v/>
      </c>
    </row>
    <row r="25" spans="1:56" ht="23.25" customHeight="1" x14ac:dyDescent="0.2">
      <c r="A25" s="41">
        <f>'વિદ્યાર્થી માહિતી'!A22</f>
        <v>21</v>
      </c>
      <c r="B25" s="41" t="str">
        <f>IF('વિદ્યાર્થી માહિતી'!B22="","",'વિદ્યાર્થી માહિતી'!B22)</f>
        <v/>
      </c>
      <c r="C25" s="52" t="str">
        <f>IF('વિદ્યાર્થી માહિતી'!C22="","",'વિદ્યાર્થી માહિતી'!C22)</f>
        <v/>
      </c>
      <c r="D25" s="174" t="str">
        <f>IF(C25="","",'સામયિક કસોટી-1'!M24)</f>
        <v/>
      </c>
      <c r="E25" s="174" t="str">
        <f>IF(C25="","",'સામયિક કસોટી-2'!M24)</f>
        <v/>
      </c>
      <c r="F25" s="51"/>
      <c r="G25" s="51"/>
      <c r="H25" s="186" t="str">
        <f>IF('વિદ્યાર્થી માહિતી'!C22="","",ROUND(SUM(D25:G25),0))</f>
        <v/>
      </c>
      <c r="I25" s="184"/>
      <c r="J25" s="174" t="str">
        <f>IF('વિદ્યાર્થી માહિતી'!C22="","",'સામયિક કસોટી-1'!N24)</f>
        <v/>
      </c>
      <c r="K25" s="174" t="str">
        <f>IF('વિદ્યાર્થી માહિતી'!C22="","",'સામયિક કસોટી-2'!N24)</f>
        <v/>
      </c>
      <c r="L25" s="51"/>
      <c r="M25" s="51"/>
      <c r="N25" s="186" t="str">
        <f>IF('વિદ્યાર્થી માહિતી'!C22="","",ROUND(SUM(J25:M25),0))</f>
        <v/>
      </c>
      <c r="O25" s="184"/>
      <c r="P25" s="174" t="str">
        <f>IF('વિદ્યાર્થી માહિતી'!C22="","",'સામયિક કસોટી-1'!O24)</f>
        <v/>
      </c>
      <c r="Q25" s="174" t="str">
        <f>IF('વિદ્યાર્થી માહિતી'!C22="","",'સામયિક કસોટી-2'!O24)</f>
        <v/>
      </c>
      <c r="R25" s="51"/>
      <c r="S25" s="51"/>
      <c r="T25" s="186" t="str">
        <f>IF('વિદ્યાર્થી માહિતી'!C22="","",ROUND(SUM(P25:S25),0))</f>
        <v/>
      </c>
      <c r="U25" s="184"/>
      <c r="V25" s="174" t="str">
        <f>IF('વિદ્યાર્થી માહિતી'!C22="","",'સામયિક કસોટી-1'!P24)</f>
        <v/>
      </c>
      <c r="W25" s="174" t="str">
        <f>IF('વિદ્યાર્થી માહિતી'!C22="","",'સામયિક કસોટી-2'!P24)</f>
        <v/>
      </c>
      <c r="X25" s="51"/>
      <c r="Y25" s="51"/>
      <c r="Z25" s="186" t="str">
        <f>IF('વિદ્યાર્થી માહિતી'!C22="","",ROUND(SUM(V25:Y25),0))</f>
        <v/>
      </c>
      <c r="AA25" s="184"/>
      <c r="AB25" s="174" t="str">
        <f>IF('વિદ્યાર્થી માહિતી'!C22="","",'સામયિક કસોટી-1'!Q24)</f>
        <v/>
      </c>
      <c r="AC25" s="174" t="str">
        <f>IF('વિદ્યાર્થી માહિતી'!C22="","",'સામયિક કસોટી-2'!Q24)</f>
        <v/>
      </c>
      <c r="AD25" s="51"/>
      <c r="AE25" s="51"/>
      <c r="AF25" s="186" t="str">
        <f>IF('વિદ્યાર્થી માહિતી'!C22="","",ROUND(SUM(AB25:AE25),0))</f>
        <v/>
      </c>
      <c r="AG25" s="184"/>
      <c r="AH25" s="174" t="str">
        <f>IF('વિદ્યાર્થી માહિતી'!C22="","",'સામયિક કસોટી-1'!R24)</f>
        <v/>
      </c>
      <c r="AI25" s="174" t="str">
        <f>IF('વિદ્યાર્થી માહિતી'!C22="","",'સામયિક કસોટી-2'!R24)</f>
        <v/>
      </c>
      <c r="AJ25" s="51"/>
      <c r="AK25" s="51"/>
      <c r="AL25" s="186" t="str">
        <f>IF('વિદ્યાર્થી માહિતી'!C22="","",ROUND(SUM(AH25:AK25),0))</f>
        <v/>
      </c>
      <c r="AM25" s="184"/>
      <c r="AN25" s="174" t="str">
        <f>IF('વિદ્યાર્થી માહિતી'!C22="","",'સામયિક કસોટી-1'!S24)</f>
        <v/>
      </c>
      <c r="AO25" s="174" t="str">
        <f>IF('વિદ્યાર્થી માહિતી'!C22="","",'સામયિક કસોટી-2'!S24)</f>
        <v/>
      </c>
      <c r="AP25" s="51"/>
      <c r="AQ25" s="51"/>
      <c r="AR25" s="186" t="str">
        <f>IF('વિદ્યાર્થી માહિતી'!C22="","",ROUND(SUM(AN25:AQ25),0))</f>
        <v/>
      </c>
      <c r="AS25" s="184"/>
      <c r="AT25" s="51"/>
      <c r="AU25" s="51"/>
      <c r="AV25" s="182" t="str">
        <f>IF('વિદ્યાર્થી માહિતી'!C22="","",ROUND(SUM(AT25:AU25),0))</f>
        <v/>
      </c>
      <c r="AW25" s="184"/>
      <c r="AX25" s="51"/>
      <c r="AY25" s="51"/>
      <c r="AZ25" s="182" t="str">
        <f>IF('વિદ્યાર્થી માહિતી'!C22="","",ROUND(SUM(AX25:AY25),0))</f>
        <v/>
      </c>
      <c r="BA25" s="184"/>
      <c r="BB25" s="51"/>
      <c r="BC25" s="51"/>
      <c r="BD25" s="182" t="str">
        <f>IF('વિદ્યાર્થી માહિતી'!C22="","",ROUND(SUM(BB25:BC25),0))</f>
        <v/>
      </c>
    </row>
    <row r="26" spans="1:56" ht="23.25" customHeight="1" x14ac:dyDescent="0.2">
      <c r="A26" s="41">
        <f>'વિદ્યાર્થી માહિતી'!A23</f>
        <v>22</v>
      </c>
      <c r="B26" s="41" t="str">
        <f>IF('વિદ્યાર્થી માહિતી'!B23="","",'વિદ્યાર્થી માહિતી'!B23)</f>
        <v/>
      </c>
      <c r="C26" s="52" t="str">
        <f>IF('વિદ્યાર્થી માહિતી'!C23="","",'વિદ્યાર્થી માહિતી'!C23)</f>
        <v/>
      </c>
      <c r="D26" s="174" t="str">
        <f>IF(C26="","",'સામયિક કસોટી-1'!M25)</f>
        <v/>
      </c>
      <c r="E26" s="174" t="str">
        <f>IF(C26="","",'સામયિક કસોટી-2'!M25)</f>
        <v/>
      </c>
      <c r="F26" s="51"/>
      <c r="G26" s="51"/>
      <c r="H26" s="186" t="str">
        <f>IF('વિદ્યાર્થી માહિતી'!C23="","",ROUND(SUM(D26:G26),0))</f>
        <v/>
      </c>
      <c r="I26" s="184"/>
      <c r="J26" s="174" t="str">
        <f>IF('વિદ્યાર્થી માહિતી'!C23="","",'સામયિક કસોટી-1'!N25)</f>
        <v/>
      </c>
      <c r="K26" s="174" t="str">
        <f>IF('વિદ્યાર્થી માહિતી'!C23="","",'સામયિક કસોટી-2'!N25)</f>
        <v/>
      </c>
      <c r="L26" s="51"/>
      <c r="M26" s="51"/>
      <c r="N26" s="186" t="str">
        <f>IF('વિદ્યાર્થી માહિતી'!C23="","",ROUND(SUM(J26:M26),0))</f>
        <v/>
      </c>
      <c r="O26" s="184"/>
      <c r="P26" s="174" t="str">
        <f>IF('વિદ્યાર્થી માહિતી'!C23="","",'સામયિક કસોટી-1'!O25)</f>
        <v/>
      </c>
      <c r="Q26" s="174" t="str">
        <f>IF('વિદ્યાર્થી માહિતી'!C23="","",'સામયિક કસોટી-2'!O25)</f>
        <v/>
      </c>
      <c r="R26" s="51"/>
      <c r="S26" s="51"/>
      <c r="T26" s="186" t="str">
        <f>IF('વિદ્યાર્થી માહિતી'!C23="","",ROUND(SUM(P26:S26),0))</f>
        <v/>
      </c>
      <c r="U26" s="184"/>
      <c r="V26" s="174" t="str">
        <f>IF('વિદ્યાર્થી માહિતી'!C23="","",'સામયિક કસોટી-1'!P25)</f>
        <v/>
      </c>
      <c r="W26" s="174" t="str">
        <f>IF('વિદ્યાર્થી માહિતી'!C23="","",'સામયિક કસોટી-2'!P25)</f>
        <v/>
      </c>
      <c r="X26" s="51"/>
      <c r="Y26" s="51"/>
      <c r="Z26" s="186" t="str">
        <f>IF('વિદ્યાર્થી માહિતી'!C23="","",ROUND(SUM(V26:Y26),0))</f>
        <v/>
      </c>
      <c r="AA26" s="184"/>
      <c r="AB26" s="174" t="str">
        <f>IF('વિદ્યાર્થી માહિતી'!C23="","",'સામયિક કસોટી-1'!Q25)</f>
        <v/>
      </c>
      <c r="AC26" s="174" t="str">
        <f>IF('વિદ્યાર્થી માહિતી'!C23="","",'સામયિક કસોટી-2'!Q25)</f>
        <v/>
      </c>
      <c r="AD26" s="51"/>
      <c r="AE26" s="51"/>
      <c r="AF26" s="186" t="str">
        <f>IF('વિદ્યાર્થી માહિતી'!C23="","",ROUND(SUM(AB26:AE26),0))</f>
        <v/>
      </c>
      <c r="AG26" s="184"/>
      <c r="AH26" s="174" t="str">
        <f>IF('વિદ્યાર્થી માહિતી'!C23="","",'સામયિક કસોટી-1'!R25)</f>
        <v/>
      </c>
      <c r="AI26" s="174" t="str">
        <f>IF('વિદ્યાર્થી માહિતી'!C23="","",'સામયિક કસોટી-2'!R25)</f>
        <v/>
      </c>
      <c r="AJ26" s="51"/>
      <c r="AK26" s="51"/>
      <c r="AL26" s="186" t="str">
        <f>IF('વિદ્યાર્થી માહિતી'!C23="","",ROUND(SUM(AH26:AK26),0))</f>
        <v/>
      </c>
      <c r="AM26" s="184"/>
      <c r="AN26" s="174" t="str">
        <f>IF('વિદ્યાર્થી માહિતી'!C23="","",'સામયિક કસોટી-1'!S25)</f>
        <v/>
      </c>
      <c r="AO26" s="174" t="str">
        <f>IF('વિદ્યાર્થી માહિતી'!C23="","",'સામયિક કસોટી-2'!S25)</f>
        <v/>
      </c>
      <c r="AP26" s="51"/>
      <c r="AQ26" s="51"/>
      <c r="AR26" s="186" t="str">
        <f>IF('વિદ્યાર્થી માહિતી'!C23="","",ROUND(SUM(AN26:AQ26),0))</f>
        <v/>
      </c>
      <c r="AS26" s="184"/>
      <c r="AT26" s="51"/>
      <c r="AU26" s="51"/>
      <c r="AV26" s="182" t="str">
        <f>IF('વિદ્યાર્થી માહિતી'!C23="","",ROUND(SUM(AT26:AU26),0))</f>
        <v/>
      </c>
      <c r="AW26" s="184"/>
      <c r="AX26" s="51"/>
      <c r="AY26" s="51"/>
      <c r="AZ26" s="182" t="str">
        <f>IF('વિદ્યાર્થી માહિતી'!C23="","",ROUND(SUM(AX26:AY26),0))</f>
        <v/>
      </c>
      <c r="BA26" s="184"/>
      <c r="BB26" s="51"/>
      <c r="BC26" s="51"/>
      <c r="BD26" s="182" t="str">
        <f>IF('વિદ્યાર્થી માહિતી'!C23="","",ROUND(SUM(BB26:BC26),0))</f>
        <v/>
      </c>
    </row>
    <row r="27" spans="1:56" ht="23.25" customHeight="1" x14ac:dyDescent="0.2">
      <c r="A27" s="41">
        <f>'વિદ્યાર્થી માહિતી'!A24</f>
        <v>23</v>
      </c>
      <c r="B27" s="41" t="str">
        <f>IF('વિદ્યાર્થી માહિતી'!B24="","",'વિદ્યાર્થી માહિતી'!B24)</f>
        <v/>
      </c>
      <c r="C27" s="52" t="str">
        <f>IF('વિદ્યાર્થી માહિતી'!C24="","",'વિદ્યાર્થી માહિતી'!C24)</f>
        <v/>
      </c>
      <c r="D27" s="174" t="str">
        <f>IF(C27="","",'સામયિક કસોટી-1'!M26)</f>
        <v/>
      </c>
      <c r="E27" s="174" t="str">
        <f>IF(C27="","",'સામયિક કસોટી-2'!M26)</f>
        <v/>
      </c>
      <c r="F27" s="51"/>
      <c r="G27" s="51"/>
      <c r="H27" s="186" t="str">
        <f>IF('વિદ્યાર્થી માહિતી'!C24="","",ROUND(SUM(D27:G27),0))</f>
        <v/>
      </c>
      <c r="I27" s="184"/>
      <c r="J27" s="174" t="str">
        <f>IF('વિદ્યાર્થી માહિતી'!C24="","",'સામયિક કસોટી-1'!N26)</f>
        <v/>
      </c>
      <c r="K27" s="174" t="str">
        <f>IF('વિદ્યાર્થી માહિતી'!C24="","",'સામયિક કસોટી-2'!N26)</f>
        <v/>
      </c>
      <c r="L27" s="51"/>
      <c r="M27" s="51"/>
      <c r="N27" s="186" t="str">
        <f>IF('વિદ્યાર્થી માહિતી'!C24="","",ROUND(SUM(J27:M27),0))</f>
        <v/>
      </c>
      <c r="O27" s="184"/>
      <c r="P27" s="174" t="str">
        <f>IF('વિદ્યાર્થી માહિતી'!C24="","",'સામયિક કસોટી-1'!O26)</f>
        <v/>
      </c>
      <c r="Q27" s="174" t="str">
        <f>IF('વિદ્યાર્થી માહિતી'!C24="","",'સામયિક કસોટી-2'!O26)</f>
        <v/>
      </c>
      <c r="R27" s="51"/>
      <c r="S27" s="51"/>
      <c r="T27" s="186" t="str">
        <f>IF('વિદ્યાર્થી માહિતી'!C24="","",ROUND(SUM(P27:S27),0))</f>
        <v/>
      </c>
      <c r="U27" s="184"/>
      <c r="V27" s="174" t="str">
        <f>IF('વિદ્યાર્થી માહિતી'!C24="","",'સામયિક કસોટી-1'!P26)</f>
        <v/>
      </c>
      <c r="W27" s="174" t="str">
        <f>IF('વિદ્યાર્થી માહિતી'!C24="","",'સામયિક કસોટી-2'!P26)</f>
        <v/>
      </c>
      <c r="X27" s="51"/>
      <c r="Y27" s="51"/>
      <c r="Z27" s="186" t="str">
        <f>IF('વિદ્યાર્થી માહિતી'!C24="","",ROUND(SUM(V27:Y27),0))</f>
        <v/>
      </c>
      <c r="AA27" s="184"/>
      <c r="AB27" s="174" t="str">
        <f>IF('વિદ્યાર્થી માહિતી'!C24="","",'સામયિક કસોટી-1'!Q26)</f>
        <v/>
      </c>
      <c r="AC27" s="174" t="str">
        <f>IF('વિદ્યાર્થી માહિતી'!C24="","",'સામયિક કસોટી-2'!Q26)</f>
        <v/>
      </c>
      <c r="AD27" s="51"/>
      <c r="AE27" s="51"/>
      <c r="AF27" s="186" t="str">
        <f>IF('વિદ્યાર્થી માહિતી'!C24="","",ROUND(SUM(AB27:AE27),0))</f>
        <v/>
      </c>
      <c r="AG27" s="184"/>
      <c r="AH27" s="174" t="str">
        <f>IF('વિદ્યાર્થી માહિતી'!C24="","",'સામયિક કસોટી-1'!R26)</f>
        <v/>
      </c>
      <c r="AI27" s="174" t="str">
        <f>IF('વિદ્યાર્થી માહિતી'!C24="","",'સામયિક કસોટી-2'!R26)</f>
        <v/>
      </c>
      <c r="AJ27" s="51"/>
      <c r="AK27" s="51"/>
      <c r="AL27" s="186" t="str">
        <f>IF('વિદ્યાર્થી માહિતી'!C24="","",ROUND(SUM(AH27:AK27),0))</f>
        <v/>
      </c>
      <c r="AM27" s="184"/>
      <c r="AN27" s="174" t="str">
        <f>IF('વિદ્યાર્થી માહિતી'!C24="","",'સામયિક કસોટી-1'!S26)</f>
        <v/>
      </c>
      <c r="AO27" s="174" t="str">
        <f>IF('વિદ્યાર્થી માહિતી'!C24="","",'સામયિક કસોટી-2'!S26)</f>
        <v/>
      </c>
      <c r="AP27" s="51"/>
      <c r="AQ27" s="51"/>
      <c r="AR27" s="186" t="str">
        <f>IF('વિદ્યાર્થી માહિતી'!C24="","",ROUND(SUM(AN27:AQ27),0))</f>
        <v/>
      </c>
      <c r="AS27" s="184"/>
      <c r="AT27" s="51"/>
      <c r="AU27" s="51"/>
      <c r="AV27" s="182" t="str">
        <f>IF('વિદ્યાર્થી માહિતી'!C24="","",ROUND(SUM(AT27:AU27),0))</f>
        <v/>
      </c>
      <c r="AW27" s="184"/>
      <c r="AX27" s="51"/>
      <c r="AY27" s="51"/>
      <c r="AZ27" s="182" t="str">
        <f>IF('વિદ્યાર્થી માહિતી'!C24="","",ROUND(SUM(AX27:AY27),0))</f>
        <v/>
      </c>
      <c r="BA27" s="184"/>
      <c r="BB27" s="51"/>
      <c r="BC27" s="51"/>
      <c r="BD27" s="182" t="str">
        <f>IF('વિદ્યાર્થી માહિતી'!C24="","",ROUND(SUM(BB27:BC27),0))</f>
        <v/>
      </c>
    </row>
    <row r="28" spans="1:56" ht="23.25" customHeight="1" x14ac:dyDescent="0.2">
      <c r="A28" s="41">
        <f>'વિદ્યાર્થી માહિતી'!A25</f>
        <v>24</v>
      </c>
      <c r="B28" s="41" t="str">
        <f>IF('વિદ્યાર્થી માહિતી'!B25="","",'વિદ્યાર્થી માહિતી'!B25)</f>
        <v/>
      </c>
      <c r="C28" s="52" t="str">
        <f>IF('વિદ્યાર્થી માહિતી'!C25="","",'વિદ્યાર્થી માહિતી'!C25)</f>
        <v/>
      </c>
      <c r="D28" s="174" t="str">
        <f>IF(C28="","",'સામયિક કસોટી-1'!M27)</f>
        <v/>
      </c>
      <c r="E28" s="174" t="str">
        <f>IF(C28="","",'સામયિક કસોટી-2'!M27)</f>
        <v/>
      </c>
      <c r="F28" s="51"/>
      <c r="G28" s="51"/>
      <c r="H28" s="186" t="str">
        <f>IF('વિદ્યાર્થી માહિતી'!C25="","",ROUND(SUM(D28:G28),0))</f>
        <v/>
      </c>
      <c r="I28" s="184"/>
      <c r="J28" s="174" t="str">
        <f>IF('વિદ્યાર્થી માહિતી'!C25="","",'સામયિક કસોટી-1'!N27)</f>
        <v/>
      </c>
      <c r="K28" s="174" t="str">
        <f>IF('વિદ્યાર્થી માહિતી'!C25="","",'સામયિક કસોટી-2'!N27)</f>
        <v/>
      </c>
      <c r="L28" s="51"/>
      <c r="M28" s="51"/>
      <c r="N28" s="186" t="str">
        <f>IF('વિદ્યાર્થી માહિતી'!C25="","",ROUND(SUM(J28:M28),0))</f>
        <v/>
      </c>
      <c r="O28" s="184"/>
      <c r="P28" s="174" t="str">
        <f>IF('વિદ્યાર્થી માહિતી'!C25="","",'સામયિક કસોટી-1'!O27)</f>
        <v/>
      </c>
      <c r="Q28" s="174" t="str">
        <f>IF('વિદ્યાર્થી માહિતી'!C25="","",'સામયિક કસોટી-2'!O27)</f>
        <v/>
      </c>
      <c r="R28" s="51"/>
      <c r="S28" s="51"/>
      <c r="T28" s="186" t="str">
        <f>IF('વિદ્યાર્થી માહિતી'!C25="","",ROUND(SUM(P28:S28),0))</f>
        <v/>
      </c>
      <c r="U28" s="184"/>
      <c r="V28" s="174" t="str">
        <f>IF('વિદ્યાર્થી માહિતી'!C25="","",'સામયિક કસોટી-1'!P27)</f>
        <v/>
      </c>
      <c r="W28" s="174" t="str">
        <f>IF('વિદ્યાર્થી માહિતી'!C25="","",'સામયિક કસોટી-2'!P27)</f>
        <v/>
      </c>
      <c r="X28" s="51"/>
      <c r="Y28" s="51"/>
      <c r="Z28" s="186" t="str">
        <f>IF('વિદ્યાર્થી માહિતી'!C25="","",ROUND(SUM(V28:Y28),0))</f>
        <v/>
      </c>
      <c r="AA28" s="184"/>
      <c r="AB28" s="174" t="str">
        <f>IF('વિદ્યાર્થી માહિતી'!C25="","",'સામયિક કસોટી-1'!Q27)</f>
        <v/>
      </c>
      <c r="AC28" s="174" t="str">
        <f>IF('વિદ્યાર્થી માહિતી'!C25="","",'સામયિક કસોટી-2'!Q27)</f>
        <v/>
      </c>
      <c r="AD28" s="51"/>
      <c r="AE28" s="51"/>
      <c r="AF28" s="186" t="str">
        <f>IF('વિદ્યાર્થી માહિતી'!C25="","",ROUND(SUM(AB28:AE28),0))</f>
        <v/>
      </c>
      <c r="AG28" s="184"/>
      <c r="AH28" s="174" t="str">
        <f>IF('વિદ્યાર્થી માહિતી'!C25="","",'સામયિક કસોટી-1'!R27)</f>
        <v/>
      </c>
      <c r="AI28" s="174" t="str">
        <f>IF('વિદ્યાર્થી માહિતી'!C25="","",'સામયિક કસોટી-2'!R27)</f>
        <v/>
      </c>
      <c r="AJ28" s="51"/>
      <c r="AK28" s="51"/>
      <c r="AL28" s="186" t="str">
        <f>IF('વિદ્યાર્થી માહિતી'!C25="","",ROUND(SUM(AH28:AK28),0))</f>
        <v/>
      </c>
      <c r="AM28" s="184"/>
      <c r="AN28" s="174" t="str">
        <f>IF('વિદ્યાર્થી માહિતી'!C25="","",'સામયિક કસોટી-1'!S27)</f>
        <v/>
      </c>
      <c r="AO28" s="174" t="str">
        <f>IF('વિદ્યાર્થી માહિતી'!C25="","",'સામયિક કસોટી-2'!S27)</f>
        <v/>
      </c>
      <c r="AP28" s="51"/>
      <c r="AQ28" s="51"/>
      <c r="AR28" s="186" t="str">
        <f>IF('વિદ્યાર્થી માહિતી'!C25="","",ROUND(SUM(AN28:AQ28),0))</f>
        <v/>
      </c>
      <c r="AS28" s="184"/>
      <c r="AT28" s="51"/>
      <c r="AU28" s="51"/>
      <c r="AV28" s="182" t="str">
        <f>IF('વિદ્યાર્થી માહિતી'!C25="","",ROUND(SUM(AT28:AU28),0))</f>
        <v/>
      </c>
      <c r="AW28" s="184"/>
      <c r="AX28" s="51"/>
      <c r="AY28" s="51"/>
      <c r="AZ28" s="182" t="str">
        <f>IF('વિદ્યાર્થી માહિતી'!C25="","",ROUND(SUM(AX28:AY28),0))</f>
        <v/>
      </c>
      <c r="BA28" s="184"/>
      <c r="BB28" s="51"/>
      <c r="BC28" s="51"/>
      <c r="BD28" s="182" t="str">
        <f>IF('વિદ્યાર્થી માહિતી'!C25="","",ROUND(SUM(BB28:BC28),0))</f>
        <v/>
      </c>
    </row>
    <row r="29" spans="1:56" ht="23.25" customHeight="1" x14ac:dyDescent="0.2">
      <c r="A29" s="41">
        <f>'વિદ્યાર્થી માહિતી'!A26</f>
        <v>25</v>
      </c>
      <c r="B29" s="41" t="str">
        <f>IF('વિદ્યાર્થી માહિતી'!B26="","",'વિદ્યાર્થી માહિતી'!B26)</f>
        <v/>
      </c>
      <c r="C29" s="52" t="str">
        <f>IF('વિદ્યાર્થી માહિતી'!C26="","",'વિદ્યાર્થી માહિતી'!C26)</f>
        <v/>
      </c>
      <c r="D29" s="174" t="str">
        <f>IF(C29="","",'સામયિક કસોટી-1'!M28)</f>
        <v/>
      </c>
      <c r="E29" s="174" t="str">
        <f>IF(C29="","",'સામયિક કસોટી-2'!M28)</f>
        <v/>
      </c>
      <c r="F29" s="51"/>
      <c r="G29" s="51"/>
      <c r="H29" s="186" t="str">
        <f>IF('વિદ્યાર્થી માહિતી'!C26="","",ROUND(SUM(D29:G29),0))</f>
        <v/>
      </c>
      <c r="I29" s="184"/>
      <c r="J29" s="174" t="str">
        <f>IF('વિદ્યાર્થી માહિતી'!C26="","",'સામયિક કસોટી-1'!N28)</f>
        <v/>
      </c>
      <c r="K29" s="174" t="str">
        <f>IF('વિદ્યાર્થી માહિતી'!C26="","",'સામયિક કસોટી-2'!N28)</f>
        <v/>
      </c>
      <c r="L29" s="51"/>
      <c r="M29" s="51"/>
      <c r="N29" s="186" t="str">
        <f>IF('વિદ્યાર્થી માહિતી'!C26="","",ROUND(SUM(J29:M29),0))</f>
        <v/>
      </c>
      <c r="O29" s="184"/>
      <c r="P29" s="174" t="str">
        <f>IF('વિદ્યાર્થી માહિતી'!C26="","",'સામયિક કસોટી-1'!O28)</f>
        <v/>
      </c>
      <c r="Q29" s="174" t="str">
        <f>IF('વિદ્યાર્થી માહિતી'!C26="","",'સામયિક કસોટી-2'!O28)</f>
        <v/>
      </c>
      <c r="R29" s="51"/>
      <c r="S29" s="51"/>
      <c r="T29" s="186" t="str">
        <f>IF('વિદ્યાર્થી માહિતી'!C26="","",ROUND(SUM(P29:S29),0))</f>
        <v/>
      </c>
      <c r="U29" s="184"/>
      <c r="V29" s="174" t="str">
        <f>IF('વિદ્યાર્થી માહિતી'!C26="","",'સામયિક કસોટી-1'!P28)</f>
        <v/>
      </c>
      <c r="W29" s="174" t="str">
        <f>IF('વિદ્યાર્થી માહિતી'!C26="","",'સામયિક કસોટી-2'!P28)</f>
        <v/>
      </c>
      <c r="X29" s="51"/>
      <c r="Y29" s="51"/>
      <c r="Z29" s="186" t="str">
        <f>IF('વિદ્યાર્થી માહિતી'!C26="","",ROUND(SUM(V29:Y29),0))</f>
        <v/>
      </c>
      <c r="AA29" s="184"/>
      <c r="AB29" s="174" t="str">
        <f>IF('વિદ્યાર્થી માહિતી'!C26="","",'સામયિક કસોટી-1'!Q28)</f>
        <v/>
      </c>
      <c r="AC29" s="174" t="str">
        <f>IF('વિદ્યાર્થી માહિતી'!C26="","",'સામયિક કસોટી-2'!Q28)</f>
        <v/>
      </c>
      <c r="AD29" s="51"/>
      <c r="AE29" s="51"/>
      <c r="AF29" s="186" t="str">
        <f>IF('વિદ્યાર્થી માહિતી'!C26="","",ROUND(SUM(AB29:AE29),0))</f>
        <v/>
      </c>
      <c r="AG29" s="184"/>
      <c r="AH29" s="174" t="str">
        <f>IF('વિદ્યાર્થી માહિતી'!C26="","",'સામયિક કસોટી-1'!R28)</f>
        <v/>
      </c>
      <c r="AI29" s="174" t="str">
        <f>IF('વિદ્યાર્થી માહિતી'!C26="","",'સામયિક કસોટી-2'!R28)</f>
        <v/>
      </c>
      <c r="AJ29" s="51"/>
      <c r="AK29" s="51"/>
      <c r="AL29" s="186" t="str">
        <f>IF('વિદ્યાર્થી માહિતી'!C26="","",ROUND(SUM(AH29:AK29),0))</f>
        <v/>
      </c>
      <c r="AM29" s="184"/>
      <c r="AN29" s="174" t="str">
        <f>IF('વિદ્યાર્થી માહિતી'!C26="","",'સામયિક કસોટી-1'!S28)</f>
        <v/>
      </c>
      <c r="AO29" s="174" t="str">
        <f>IF('વિદ્યાર્થી માહિતી'!C26="","",'સામયિક કસોટી-2'!S28)</f>
        <v/>
      </c>
      <c r="AP29" s="51"/>
      <c r="AQ29" s="51"/>
      <c r="AR29" s="186" t="str">
        <f>IF('વિદ્યાર્થી માહિતી'!C26="","",ROUND(SUM(AN29:AQ29),0))</f>
        <v/>
      </c>
      <c r="AS29" s="184"/>
      <c r="AT29" s="51"/>
      <c r="AU29" s="51"/>
      <c r="AV29" s="182" t="str">
        <f>IF('વિદ્યાર્થી માહિતી'!C26="","",ROUND(SUM(AT29:AU29),0))</f>
        <v/>
      </c>
      <c r="AW29" s="184"/>
      <c r="AX29" s="51"/>
      <c r="AY29" s="51"/>
      <c r="AZ29" s="182" t="str">
        <f>IF('વિદ્યાર્થી માહિતી'!C26="","",ROUND(SUM(AX29:AY29),0))</f>
        <v/>
      </c>
      <c r="BA29" s="184"/>
      <c r="BB29" s="51"/>
      <c r="BC29" s="51"/>
      <c r="BD29" s="182" t="str">
        <f>IF('વિદ્યાર્થી માહિતી'!C26="","",ROUND(SUM(BB29:BC29),0))</f>
        <v/>
      </c>
    </row>
    <row r="30" spans="1:56" ht="23.25" customHeight="1" x14ac:dyDescent="0.2">
      <c r="A30" s="41">
        <f>'વિદ્યાર્થી માહિતી'!A27</f>
        <v>26</v>
      </c>
      <c r="B30" s="41" t="str">
        <f>IF('વિદ્યાર્થી માહિતી'!B27="","",'વિદ્યાર્થી માહિતી'!B27)</f>
        <v/>
      </c>
      <c r="C30" s="52" t="str">
        <f>IF('વિદ્યાર્થી માહિતી'!C27="","",'વિદ્યાર્થી માહિતી'!C27)</f>
        <v/>
      </c>
      <c r="D30" s="174" t="str">
        <f>IF(C30="","",'સામયિક કસોટી-1'!M29)</f>
        <v/>
      </c>
      <c r="E30" s="174" t="str">
        <f>IF(C30="","",'સામયિક કસોટી-2'!M29)</f>
        <v/>
      </c>
      <c r="F30" s="51"/>
      <c r="G30" s="51"/>
      <c r="H30" s="186" t="str">
        <f>IF('વિદ્યાર્થી માહિતી'!C27="","",ROUND(SUM(D30:G30),0))</f>
        <v/>
      </c>
      <c r="I30" s="184"/>
      <c r="J30" s="174" t="str">
        <f>IF('વિદ્યાર્થી માહિતી'!C27="","",'સામયિક કસોટી-1'!N29)</f>
        <v/>
      </c>
      <c r="K30" s="174" t="str">
        <f>IF('વિદ્યાર્થી માહિતી'!C27="","",'સામયિક કસોટી-2'!N29)</f>
        <v/>
      </c>
      <c r="L30" s="51"/>
      <c r="M30" s="51"/>
      <c r="N30" s="186" t="str">
        <f>IF('વિદ્યાર્થી માહિતી'!C27="","",ROUND(SUM(J30:M30),0))</f>
        <v/>
      </c>
      <c r="O30" s="184"/>
      <c r="P30" s="174" t="str">
        <f>IF('વિદ્યાર્થી માહિતી'!C27="","",'સામયિક કસોટી-1'!O29)</f>
        <v/>
      </c>
      <c r="Q30" s="174" t="str">
        <f>IF('વિદ્યાર્થી માહિતી'!C27="","",'સામયિક કસોટી-2'!O29)</f>
        <v/>
      </c>
      <c r="R30" s="51"/>
      <c r="S30" s="51"/>
      <c r="T30" s="186" t="str">
        <f>IF('વિદ્યાર્થી માહિતી'!C27="","",ROUND(SUM(P30:S30),0))</f>
        <v/>
      </c>
      <c r="U30" s="184"/>
      <c r="V30" s="174" t="str">
        <f>IF('વિદ્યાર્થી માહિતી'!C27="","",'સામયિક કસોટી-1'!P29)</f>
        <v/>
      </c>
      <c r="W30" s="174" t="str">
        <f>IF('વિદ્યાર્થી માહિતી'!C27="","",'સામયિક કસોટી-2'!P29)</f>
        <v/>
      </c>
      <c r="X30" s="51"/>
      <c r="Y30" s="51"/>
      <c r="Z30" s="186" t="str">
        <f>IF('વિદ્યાર્થી માહિતી'!C27="","",ROUND(SUM(V30:Y30),0))</f>
        <v/>
      </c>
      <c r="AA30" s="184"/>
      <c r="AB30" s="174" t="str">
        <f>IF('વિદ્યાર્થી માહિતી'!C27="","",'સામયિક કસોટી-1'!Q29)</f>
        <v/>
      </c>
      <c r="AC30" s="174" t="str">
        <f>IF('વિદ્યાર્થી માહિતી'!C27="","",'સામયિક કસોટી-2'!Q29)</f>
        <v/>
      </c>
      <c r="AD30" s="51"/>
      <c r="AE30" s="51"/>
      <c r="AF30" s="186" t="str">
        <f>IF('વિદ્યાર્થી માહિતી'!C27="","",ROUND(SUM(AB30:AE30),0))</f>
        <v/>
      </c>
      <c r="AG30" s="184"/>
      <c r="AH30" s="174" t="str">
        <f>IF('વિદ્યાર્થી માહિતી'!C27="","",'સામયિક કસોટી-1'!R29)</f>
        <v/>
      </c>
      <c r="AI30" s="174" t="str">
        <f>IF('વિદ્યાર્થી માહિતી'!C27="","",'સામયિક કસોટી-2'!R29)</f>
        <v/>
      </c>
      <c r="AJ30" s="51"/>
      <c r="AK30" s="51"/>
      <c r="AL30" s="186" t="str">
        <f>IF('વિદ્યાર્થી માહિતી'!C27="","",ROUND(SUM(AH30:AK30),0))</f>
        <v/>
      </c>
      <c r="AM30" s="184"/>
      <c r="AN30" s="174" t="str">
        <f>IF('વિદ્યાર્થી માહિતી'!C27="","",'સામયિક કસોટી-1'!S29)</f>
        <v/>
      </c>
      <c r="AO30" s="174" t="str">
        <f>IF('વિદ્યાર્થી માહિતી'!C27="","",'સામયિક કસોટી-2'!S29)</f>
        <v/>
      </c>
      <c r="AP30" s="51"/>
      <c r="AQ30" s="51"/>
      <c r="AR30" s="186" t="str">
        <f>IF('વિદ્યાર્થી માહિતી'!C27="","",ROUND(SUM(AN30:AQ30),0))</f>
        <v/>
      </c>
      <c r="AS30" s="184"/>
      <c r="AT30" s="51"/>
      <c r="AU30" s="51"/>
      <c r="AV30" s="182" t="str">
        <f>IF('વિદ્યાર્થી માહિતી'!C27="","",ROUND(SUM(AT30:AU30),0))</f>
        <v/>
      </c>
      <c r="AW30" s="184"/>
      <c r="AX30" s="51"/>
      <c r="AY30" s="51"/>
      <c r="AZ30" s="182" t="str">
        <f>IF('વિદ્યાર્થી માહિતી'!C27="","",ROUND(SUM(AX30:AY30),0))</f>
        <v/>
      </c>
      <c r="BA30" s="184"/>
      <c r="BB30" s="51"/>
      <c r="BC30" s="51"/>
      <c r="BD30" s="182" t="str">
        <f>IF('વિદ્યાર્થી માહિતી'!C27="","",ROUND(SUM(BB30:BC30),0))</f>
        <v/>
      </c>
    </row>
    <row r="31" spans="1:56" ht="23.25" customHeight="1" x14ac:dyDescent="0.2">
      <c r="A31" s="41">
        <f>'વિદ્યાર્થી માહિતી'!A28</f>
        <v>27</v>
      </c>
      <c r="B31" s="41" t="str">
        <f>IF('વિદ્યાર્થી માહિતી'!B28="","",'વિદ્યાર્થી માહિતી'!B28)</f>
        <v/>
      </c>
      <c r="C31" s="52" t="str">
        <f>IF('વિદ્યાર્થી માહિતી'!C28="","",'વિદ્યાર્થી માહિતી'!C28)</f>
        <v/>
      </c>
      <c r="D31" s="174" t="str">
        <f>IF(C31="","",'સામયિક કસોટી-1'!M30)</f>
        <v/>
      </c>
      <c r="E31" s="174" t="str">
        <f>IF(C31="","",'સામયિક કસોટી-2'!M30)</f>
        <v/>
      </c>
      <c r="F31" s="51"/>
      <c r="G31" s="51"/>
      <c r="H31" s="186" t="str">
        <f>IF('વિદ્યાર્થી માહિતી'!C28="","",ROUND(SUM(D31:G31),0))</f>
        <v/>
      </c>
      <c r="I31" s="184"/>
      <c r="J31" s="174" t="str">
        <f>IF('વિદ્યાર્થી માહિતી'!C28="","",'સામયિક કસોટી-1'!N30)</f>
        <v/>
      </c>
      <c r="K31" s="174" t="str">
        <f>IF('વિદ્યાર્થી માહિતી'!C28="","",'સામયિક કસોટી-2'!N30)</f>
        <v/>
      </c>
      <c r="L31" s="51"/>
      <c r="M31" s="51"/>
      <c r="N31" s="186" t="str">
        <f>IF('વિદ્યાર્થી માહિતી'!C28="","",ROUND(SUM(J31:M31),0))</f>
        <v/>
      </c>
      <c r="O31" s="184"/>
      <c r="P31" s="174" t="str">
        <f>IF('વિદ્યાર્થી માહિતી'!C28="","",'સામયિક કસોટી-1'!O30)</f>
        <v/>
      </c>
      <c r="Q31" s="174" t="str">
        <f>IF('વિદ્યાર્થી માહિતી'!C28="","",'સામયિક કસોટી-2'!O30)</f>
        <v/>
      </c>
      <c r="R31" s="51"/>
      <c r="S31" s="51"/>
      <c r="T31" s="186" t="str">
        <f>IF('વિદ્યાર્થી માહિતી'!C28="","",ROUND(SUM(P31:S31),0))</f>
        <v/>
      </c>
      <c r="U31" s="184"/>
      <c r="V31" s="174" t="str">
        <f>IF('વિદ્યાર્થી માહિતી'!C28="","",'સામયિક કસોટી-1'!P30)</f>
        <v/>
      </c>
      <c r="W31" s="174" t="str">
        <f>IF('વિદ્યાર્થી માહિતી'!C28="","",'સામયિક કસોટી-2'!P30)</f>
        <v/>
      </c>
      <c r="X31" s="51"/>
      <c r="Y31" s="51"/>
      <c r="Z31" s="186" t="str">
        <f>IF('વિદ્યાર્થી માહિતી'!C28="","",ROUND(SUM(V31:Y31),0))</f>
        <v/>
      </c>
      <c r="AA31" s="184"/>
      <c r="AB31" s="174" t="str">
        <f>IF('વિદ્યાર્થી માહિતી'!C28="","",'સામયિક કસોટી-1'!Q30)</f>
        <v/>
      </c>
      <c r="AC31" s="174" t="str">
        <f>IF('વિદ્યાર્થી માહિતી'!C28="","",'સામયિક કસોટી-2'!Q30)</f>
        <v/>
      </c>
      <c r="AD31" s="51"/>
      <c r="AE31" s="51"/>
      <c r="AF31" s="186" t="str">
        <f>IF('વિદ્યાર્થી માહિતી'!C28="","",ROUND(SUM(AB31:AE31),0))</f>
        <v/>
      </c>
      <c r="AG31" s="184"/>
      <c r="AH31" s="174" t="str">
        <f>IF('વિદ્યાર્થી માહિતી'!C28="","",'સામયિક કસોટી-1'!R30)</f>
        <v/>
      </c>
      <c r="AI31" s="174" t="str">
        <f>IF('વિદ્યાર્થી માહિતી'!C28="","",'સામયિક કસોટી-2'!R30)</f>
        <v/>
      </c>
      <c r="AJ31" s="51"/>
      <c r="AK31" s="51"/>
      <c r="AL31" s="186" t="str">
        <f>IF('વિદ્યાર્થી માહિતી'!C28="","",ROUND(SUM(AH31:AK31),0))</f>
        <v/>
      </c>
      <c r="AM31" s="184"/>
      <c r="AN31" s="174" t="str">
        <f>IF('વિદ્યાર્થી માહિતી'!C28="","",'સામયિક કસોટી-1'!S30)</f>
        <v/>
      </c>
      <c r="AO31" s="174" t="str">
        <f>IF('વિદ્યાર્થી માહિતી'!C28="","",'સામયિક કસોટી-2'!S30)</f>
        <v/>
      </c>
      <c r="AP31" s="51"/>
      <c r="AQ31" s="51"/>
      <c r="AR31" s="186" t="str">
        <f>IF('વિદ્યાર્થી માહિતી'!C28="","",ROUND(SUM(AN31:AQ31),0))</f>
        <v/>
      </c>
      <c r="AS31" s="184"/>
      <c r="AT31" s="51"/>
      <c r="AU31" s="51"/>
      <c r="AV31" s="182" t="str">
        <f>IF('વિદ્યાર્થી માહિતી'!C28="","",ROUND(SUM(AT31:AU31),0))</f>
        <v/>
      </c>
      <c r="AW31" s="184"/>
      <c r="AX31" s="51"/>
      <c r="AY31" s="51"/>
      <c r="AZ31" s="182" t="str">
        <f>IF('વિદ્યાર્થી માહિતી'!C28="","",ROUND(SUM(AX31:AY31),0))</f>
        <v/>
      </c>
      <c r="BA31" s="184"/>
      <c r="BB31" s="51"/>
      <c r="BC31" s="51"/>
      <c r="BD31" s="182" t="str">
        <f>IF('વિદ્યાર્થી માહિતી'!C28="","",ROUND(SUM(BB31:BC31),0))</f>
        <v/>
      </c>
    </row>
    <row r="32" spans="1:56" ht="23.25" customHeight="1" x14ac:dyDescent="0.2">
      <c r="A32" s="41">
        <f>'વિદ્યાર્થી માહિતી'!A29</f>
        <v>28</v>
      </c>
      <c r="B32" s="41" t="str">
        <f>IF('વિદ્યાર્થી માહિતી'!B29="","",'વિદ્યાર્થી માહિતી'!B29)</f>
        <v/>
      </c>
      <c r="C32" s="52" t="str">
        <f>IF('વિદ્યાર્થી માહિતી'!C29="","",'વિદ્યાર્થી માહિતી'!C29)</f>
        <v/>
      </c>
      <c r="D32" s="174" t="str">
        <f>IF(C32="","",'સામયિક કસોટી-1'!M31)</f>
        <v/>
      </c>
      <c r="E32" s="174" t="str">
        <f>IF(C32="","",'સામયિક કસોટી-2'!M31)</f>
        <v/>
      </c>
      <c r="F32" s="51"/>
      <c r="G32" s="51"/>
      <c r="H32" s="186" t="str">
        <f>IF('વિદ્યાર્થી માહિતી'!C29="","",ROUND(SUM(D32:G32),0))</f>
        <v/>
      </c>
      <c r="I32" s="184"/>
      <c r="J32" s="174" t="str">
        <f>IF('વિદ્યાર્થી માહિતી'!C29="","",'સામયિક કસોટી-1'!N31)</f>
        <v/>
      </c>
      <c r="K32" s="174" t="str">
        <f>IF('વિદ્યાર્થી માહિતી'!C29="","",'સામયિક કસોટી-2'!N31)</f>
        <v/>
      </c>
      <c r="L32" s="51"/>
      <c r="M32" s="51"/>
      <c r="N32" s="186" t="str">
        <f>IF('વિદ્યાર્થી માહિતી'!C29="","",ROUND(SUM(J32:M32),0))</f>
        <v/>
      </c>
      <c r="O32" s="184"/>
      <c r="P32" s="174" t="str">
        <f>IF('વિદ્યાર્થી માહિતી'!C29="","",'સામયિક કસોટી-1'!O31)</f>
        <v/>
      </c>
      <c r="Q32" s="174" t="str">
        <f>IF('વિદ્યાર્થી માહિતી'!C29="","",'સામયિક કસોટી-2'!O31)</f>
        <v/>
      </c>
      <c r="R32" s="51"/>
      <c r="S32" s="51"/>
      <c r="T32" s="186" t="str">
        <f>IF('વિદ્યાર્થી માહિતી'!C29="","",ROUND(SUM(P32:S32),0))</f>
        <v/>
      </c>
      <c r="U32" s="184"/>
      <c r="V32" s="174" t="str">
        <f>IF('વિદ્યાર્થી માહિતી'!C29="","",'સામયિક કસોટી-1'!P31)</f>
        <v/>
      </c>
      <c r="W32" s="174" t="str">
        <f>IF('વિદ્યાર્થી માહિતી'!C29="","",'સામયિક કસોટી-2'!P31)</f>
        <v/>
      </c>
      <c r="X32" s="51"/>
      <c r="Y32" s="51"/>
      <c r="Z32" s="186" t="str">
        <f>IF('વિદ્યાર્થી માહિતી'!C29="","",ROUND(SUM(V32:Y32),0))</f>
        <v/>
      </c>
      <c r="AA32" s="184"/>
      <c r="AB32" s="174" t="str">
        <f>IF('વિદ્યાર્થી માહિતી'!C29="","",'સામયિક કસોટી-1'!Q31)</f>
        <v/>
      </c>
      <c r="AC32" s="174" t="str">
        <f>IF('વિદ્યાર્થી માહિતી'!C29="","",'સામયિક કસોટી-2'!Q31)</f>
        <v/>
      </c>
      <c r="AD32" s="51"/>
      <c r="AE32" s="51"/>
      <c r="AF32" s="186" t="str">
        <f>IF('વિદ્યાર્થી માહિતી'!C29="","",ROUND(SUM(AB32:AE32),0))</f>
        <v/>
      </c>
      <c r="AG32" s="184"/>
      <c r="AH32" s="174" t="str">
        <f>IF('વિદ્યાર્થી માહિતી'!C29="","",'સામયિક કસોટી-1'!R31)</f>
        <v/>
      </c>
      <c r="AI32" s="174" t="str">
        <f>IF('વિદ્યાર્થી માહિતી'!C29="","",'સામયિક કસોટી-2'!R31)</f>
        <v/>
      </c>
      <c r="AJ32" s="51"/>
      <c r="AK32" s="51"/>
      <c r="AL32" s="186" t="str">
        <f>IF('વિદ્યાર્થી માહિતી'!C29="","",ROUND(SUM(AH32:AK32),0))</f>
        <v/>
      </c>
      <c r="AM32" s="184"/>
      <c r="AN32" s="174" t="str">
        <f>IF('વિદ્યાર્થી માહિતી'!C29="","",'સામયિક કસોટી-1'!S31)</f>
        <v/>
      </c>
      <c r="AO32" s="174" t="str">
        <f>IF('વિદ્યાર્થી માહિતી'!C29="","",'સામયિક કસોટી-2'!S31)</f>
        <v/>
      </c>
      <c r="AP32" s="51"/>
      <c r="AQ32" s="51"/>
      <c r="AR32" s="186" t="str">
        <f>IF('વિદ્યાર્થી માહિતી'!C29="","",ROUND(SUM(AN32:AQ32),0))</f>
        <v/>
      </c>
      <c r="AS32" s="184"/>
      <c r="AT32" s="51"/>
      <c r="AU32" s="51"/>
      <c r="AV32" s="182" t="str">
        <f>IF('વિદ્યાર્થી માહિતી'!C29="","",ROUND(SUM(AT32:AU32),0))</f>
        <v/>
      </c>
      <c r="AW32" s="184"/>
      <c r="AX32" s="51"/>
      <c r="AY32" s="51"/>
      <c r="AZ32" s="182" t="str">
        <f>IF('વિદ્યાર્થી માહિતી'!C29="","",ROUND(SUM(AX32:AY32),0))</f>
        <v/>
      </c>
      <c r="BA32" s="184"/>
      <c r="BB32" s="51"/>
      <c r="BC32" s="51"/>
      <c r="BD32" s="182" t="str">
        <f>IF('વિદ્યાર્થી માહિતી'!C29="","",ROUND(SUM(BB32:BC32),0))</f>
        <v/>
      </c>
    </row>
    <row r="33" spans="1:56" ht="23.25" customHeight="1" x14ac:dyDescent="0.2">
      <c r="A33" s="41">
        <f>'વિદ્યાર્થી માહિતી'!A30</f>
        <v>29</v>
      </c>
      <c r="B33" s="41" t="str">
        <f>IF('વિદ્યાર્થી માહિતી'!B30="","",'વિદ્યાર્થી માહિતી'!B30)</f>
        <v/>
      </c>
      <c r="C33" s="52" t="str">
        <f>IF('વિદ્યાર્થી માહિતી'!C30="","",'વિદ્યાર્થી માહિતી'!C30)</f>
        <v/>
      </c>
      <c r="D33" s="174" t="str">
        <f>IF(C33="","",'સામયિક કસોટી-1'!M32)</f>
        <v/>
      </c>
      <c r="E33" s="174" t="str">
        <f>IF(C33="","",'સામયિક કસોટી-2'!M32)</f>
        <v/>
      </c>
      <c r="F33" s="51"/>
      <c r="G33" s="51"/>
      <c r="H33" s="186" t="str">
        <f>IF('વિદ્યાર્થી માહિતી'!C30="","",ROUND(SUM(D33:G33),0))</f>
        <v/>
      </c>
      <c r="I33" s="184"/>
      <c r="J33" s="174" t="str">
        <f>IF('વિદ્યાર્થી માહિતી'!C30="","",'સામયિક કસોટી-1'!N32)</f>
        <v/>
      </c>
      <c r="K33" s="174" t="str">
        <f>IF('વિદ્યાર્થી માહિતી'!C30="","",'સામયિક કસોટી-2'!N32)</f>
        <v/>
      </c>
      <c r="L33" s="51"/>
      <c r="M33" s="51"/>
      <c r="N33" s="186" t="str">
        <f>IF('વિદ્યાર્થી માહિતી'!C30="","",ROUND(SUM(J33:M33),0))</f>
        <v/>
      </c>
      <c r="O33" s="184"/>
      <c r="P33" s="174" t="str">
        <f>IF('વિદ્યાર્થી માહિતી'!C30="","",'સામયિક કસોટી-1'!O32)</f>
        <v/>
      </c>
      <c r="Q33" s="174" t="str">
        <f>IF('વિદ્યાર્થી માહિતી'!C30="","",'સામયિક કસોટી-2'!O32)</f>
        <v/>
      </c>
      <c r="R33" s="51"/>
      <c r="S33" s="51"/>
      <c r="T33" s="186" t="str">
        <f>IF('વિદ્યાર્થી માહિતી'!C30="","",ROUND(SUM(P33:S33),0))</f>
        <v/>
      </c>
      <c r="U33" s="184"/>
      <c r="V33" s="174" t="str">
        <f>IF('વિદ્યાર્થી માહિતી'!C30="","",'સામયિક કસોટી-1'!P32)</f>
        <v/>
      </c>
      <c r="W33" s="174" t="str">
        <f>IF('વિદ્યાર્થી માહિતી'!C30="","",'સામયિક કસોટી-2'!P32)</f>
        <v/>
      </c>
      <c r="X33" s="51"/>
      <c r="Y33" s="51"/>
      <c r="Z33" s="186" t="str">
        <f>IF('વિદ્યાર્થી માહિતી'!C30="","",ROUND(SUM(V33:Y33),0))</f>
        <v/>
      </c>
      <c r="AA33" s="184"/>
      <c r="AB33" s="174" t="str">
        <f>IF('વિદ્યાર્થી માહિતી'!C30="","",'સામયિક કસોટી-1'!Q32)</f>
        <v/>
      </c>
      <c r="AC33" s="174" t="str">
        <f>IF('વિદ્યાર્થી માહિતી'!C30="","",'સામયિક કસોટી-2'!Q32)</f>
        <v/>
      </c>
      <c r="AD33" s="51"/>
      <c r="AE33" s="51"/>
      <c r="AF33" s="186" t="str">
        <f>IF('વિદ્યાર્થી માહિતી'!C30="","",ROUND(SUM(AB33:AE33),0))</f>
        <v/>
      </c>
      <c r="AG33" s="184"/>
      <c r="AH33" s="174" t="str">
        <f>IF('વિદ્યાર્થી માહિતી'!C30="","",'સામયિક કસોટી-1'!R32)</f>
        <v/>
      </c>
      <c r="AI33" s="174" t="str">
        <f>IF('વિદ્યાર્થી માહિતી'!C30="","",'સામયિક કસોટી-2'!R32)</f>
        <v/>
      </c>
      <c r="AJ33" s="51"/>
      <c r="AK33" s="51"/>
      <c r="AL33" s="186" t="str">
        <f>IF('વિદ્યાર્થી માહિતી'!C30="","",ROUND(SUM(AH33:AK33),0))</f>
        <v/>
      </c>
      <c r="AM33" s="184"/>
      <c r="AN33" s="174" t="str">
        <f>IF('વિદ્યાર્થી માહિતી'!C30="","",'સામયિક કસોટી-1'!S32)</f>
        <v/>
      </c>
      <c r="AO33" s="174" t="str">
        <f>IF('વિદ્યાર્થી માહિતી'!C30="","",'સામયિક કસોટી-2'!S32)</f>
        <v/>
      </c>
      <c r="AP33" s="51"/>
      <c r="AQ33" s="51"/>
      <c r="AR33" s="186" t="str">
        <f>IF('વિદ્યાર્થી માહિતી'!C30="","",ROUND(SUM(AN33:AQ33),0))</f>
        <v/>
      </c>
      <c r="AS33" s="184"/>
      <c r="AT33" s="51"/>
      <c r="AU33" s="51"/>
      <c r="AV33" s="182" t="str">
        <f>IF('વિદ્યાર્થી માહિતી'!C30="","",ROUND(SUM(AT33:AU33),0))</f>
        <v/>
      </c>
      <c r="AW33" s="184"/>
      <c r="AX33" s="51"/>
      <c r="AY33" s="51"/>
      <c r="AZ33" s="182" t="str">
        <f>IF('વિદ્યાર્થી માહિતી'!C30="","",ROUND(SUM(AX33:AY33),0))</f>
        <v/>
      </c>
      <c r="BA33" s="184"/>
      <c r="BB33" s="51"/>
      <c r="BC33" s="51"/>
      <c r="BD33" s="182" t="str">
        <f>IF('વિદ્યાર્થી માહિતી'!C30="","",ROUND(SUM(BB33:BC33),0))</f>
        <v/>
      </c>
    </row>
    <row r="34" spans="1:56" ht="23.25" customHeight="1" x14ac:dyDescent="0.2">
      <c r="A34" s="41">
        <f>'વિદ્યાર્થી માહિતી'!A31</f>
        <v>30</v>
      </c>
      <c r="B34" s="41" t="str">
        <f>IF('વિદ્યાર્થી માહિતી'!B31="","",'વિદ્યાર્થી માહિતી'!B31)</f>
        <v/>
      </c>
      <c r="C34" s="52" t="str">
        <f>IF('વિદ્યાર્થી માહિતી'!C31="","",'વિદ્યાર્થી માહિતી'!C31)</f>
        <v/>
      </c>
      <c r="D34" s="174" t="str">
        <f>IF(C34="","",'સામયિક કસોટી-1'!M33)</f>
        <v/>
      </c>
      <c r="E34" s="174" t="str">
        <f>IF(C34="","",'સામયિક કસોટી-2'!M33)</f>
        <v/>
      </c>
      <c r="F34" s="51"/>
      <c r="G34" s="51"/>
      <c r="H34" s="186" t="str">
        <f>IF('વિદ્યાર્થી માહિતી'!C31="","",ROUND(SUM(D34:G34),0))</f>
        <v/>
      </c>
      <c r="I34" s="184"/>
      <c r="J34" s="174" t="str">
        <f>IF('વિદ્યાર્થી માહિતી'!C31="","",'સામયિક કસોટી-1'!N33)</f>
        <v/>
      </c>
      <c r="K34" s="174" t="str">
        <f>IF('વિદ્યાર્થી માહિતી'!C31="","",'સામયિક કસોટી-2'!N33)</f>
        <v/>
      </c>
      <c r="L34" s="51"/>
      <c r="M34" s="51"/>
      <c r="N34" s="186" t="str">
        <f>IF('વિદ્યાર્થી માહિતી'!C31="","",ROUND(SUM(J34:M34),0))</f>
        <v/>
      </c>
      <c r="O34" s="184"/>
      <c r="P34" s="174" t="str">
        <f>IF('વિદ્યાર્થી માહિતી'!C31="","",'સામયિક કસોટી-1'!O33)</f>
        <v/>
      </c>
      <c r="Q34" s="174" t="str">
        <f>IF('વિદ્યાર્થી માહિતી'!C31="","",'સામયિક કસોટી-2'!O33)</f>
        <v/>
      </c>
      <c r="R34" s="51"/>
      <c r="S34" s="51"/>
      <c r="T34" s="186" t="str">
        <f>IF('વિદ્યાર્થી માહિતી'!C31="","",ROUND(SUM(P34:S34),0))</f>
        <v/>
      </c>
      <c r="U34" s="184"/>
      <c r="V34" s="174" t="str">
        <f>IF('વિદ્યાર્થી માહિતી'!C31="","",'સામયિક કસોટી-1'!P33)</f>
        <v/>
      </c>
      <c r="W34" s="174" t="str">
        <f>IF('વિદ્યાર્થી માહિતી'!C31="","",'સામયિક કસોટી-2'!P33)</f>
        <v/>
      </c>
      <c r="X34" s="51"/>
      <c r="Y34" s="51"/>
      <c r="Z34" s="186" t="str">
        <f>IF('વિદ્યાર્થી માહિતી'!C31="","",ROUND(SUM(V34:Y34),0))</f>
        <v/>
      </c>
      <c r="AA34" s="184"/>
      <c r="AB34" s="174" t="str">
        <f>IF('વિદ્યાર્થી માહિતી'!C31="","",'સામયિક કસોટી-1'!Q33)</f>
        <v/>
      </c>
      <c r="AC34" s="174" t="str">
        <f>IF('વિદ્યાર્થી માહિતી'!C31="","",'સામયિક કસોટી-2'!Q33)</f>
        <v/>
      </c>
      <c r="AD34" s="51"/>
      <c r="AE34" s="51"/>
      <c r="AF34" s="186" t="str">
        <f>IF('વિદ્યાર્થી માહિતી'!C31="","",ROUND(SUM(AB34:AE34),0))</f>
        <v/>
      </c>
      <c r="AG34" s="184"/>
      <c r="AH34" s="174" t="str">
        <f>IF('વિદ્યાર્થી માહિતી'!C31="","",'સામયિક કસોટી-1'!R33)</f>
        <v/>
      </c>
      <c r="AI34" s="174" t="str">
        <f>IF('વિદ્યાર્થી માહિતી'!C31="","",'સામયિક કસોટી-2'!R33)</f>
        <v/>
      </c>
      <c r="AJ34" s="51"/>
      <c r="AK34" s="51"/>
      <c r="AL34" s="186" t="str">
        <f>IF('વિદ્યાર્થી માહિતી'!C31="","",ROUND(SUM(AH34:AK34),0))</f>
        <v/>
      </c>
      <c r="AM34" s="184"/>
      <c r="AN34" s="174" t="str">
        <f>IF('વિદ્યાર્થી માહિતી'!C31="","",'સામયિક કસોટી-1'!S33)</f>
        <v/>
      </c>
      <c r="AO34" s="174" t="str">
        <f>IF('વિદ્યાર્થી માહિતી'!C31="","",'સામયિક કસોટી-2'!S33)</f>
        <v/>
      </c>
      <c r="AP34" s="51"/>
      <c r="AQ34" s="51"/>
      <c r="AR34" s="186" t="str">
        <f>IF('વિદ્યાર્થી માહિતી'!C31="","",ROUND(SUM(AN34:AQ34),0))</f>
        <v/>
      </c>
      <c r="AS34" s="184"/>
      <c r="AT34" s="51"/>
      <c r="AU34" s="51"/>
      <c r="AV34" s="182" t="str">
        <f>IF('વિદ્યાર્થી માહિતી'!C31="","",ROUND(SUM(AT34:AU34),0))</f>
        <v/>
      </c>
      <c r="AW34" s="184"/>
      <c r="AX34" s="51"/>
      <c r="AY34" s="51"/>
      <c r="AZ34" s="182" t="str">
        <f>IF('વિદ્યાર્થી માહિતી'!C31="","",ROUND(SUM(AX34:AY34),0))</f>
        <v/>
      </c>
      <c r="BA34" s="184"/>
      <c r="BB34" s="51"/>
      <c r="BC34" s="51"/>
      <c r="BD34" s="182" t="str">
        <f>IF('વિદ્યાર્થી માહિતી'!C31="","",ROUND(SUM(BB34:BC34),0))</f>
        <v/>
      </c>
    </row>
    <row r="35" spans="1:56" ht="23.25" customHeight="1" x14ac:dyDescent="0.2">
      <c r="A35" s="41">
        <f>'વિદ્યાર્થી માહિતી'!A32</f>
        <v>31</v>
      </c>
      <c r="B35" s="41" t="str">
        <f>IF('વિદ્યાર્થી માહિતી'!B32="","",'વિદ્યાર્થી માહિતી'!B32)</f>
        <v/>
      </c>
      <c r="C35" s="52" t="str">
        <f>IF('વિદ્યાર્થી માહિતી'!C32="","",'વિદ્યાર્થી માહિતી'!C32)</f>
        <v/>
      </c>
      <c r="D35" s="174" t="str">
        <f>IF(C35="","",'સામયિક કસોટી-1'!M34)</f>
        <v/>
      </c>
      <c r="E35" s="174" t="str">
        <f>IF(C35="","",'સામયિક કસોટી-2'!M34)</f>
        <v/>
      </c>
      <c r="F35" s="51"/>
      <c r="G35" s="51"/>
      <c r="H35" s="186" t="str">
        <f>IF('વિદ્યાર્થી માહિતી'!C32="","",ROUND(SUM(D35:G35),0))</f>
        <v/>
      </c>
      <c r="I35" s="184"/>
      <c r="J35" s="174" t="str">
        <f>IF('વિદ્યાર્થી માહિતી'!C32="","",'સામયિક કસોટી-1'!N34)</f>
        <v/>
      </c>
      <c r="K35" s="174" t="str">
        <f>IF('વિદ્યાર્થી માહિતી'!C32="","",'સામયિક કસોટી-2'!N34)</f>
        <v/>
      </c>
      <c r="L35" s="51"/>
      <c r="M35" s="51"/>
      <c r="N35" s="186" t="str">
        <f>IF('વિદ્યાર્થી માહિતી'!C32="","",ROUND(SUM(J35:M35),0))</f>
        <v/>
      </c>
      <c r="O35" s="184"/>
      <c r="P35" s="174" t="str">
        <f>IF('વિદ્યાર્થી માહિતી'!C32="","",'સામયિક કસોટી-1'!O34)</f>
        <v/>
      </c>
      <c r="Q35" s="174" t="str">
        <f>IF('વિદ્યાર્થી માહિતી'!C32="","",'સામયિક કસોટી-2'!O34)</f>
        <v/>
      </c>
      <c r="R35" s="51"/>
      <c r="S35" s="51"/>
      <c r="T35" s="186" t="str">
        <f>IF('વિદ્યાર્થી માહિતી'!C32="","",ROUND(SUM(P35:S35),0))</f>
        <v/>
      </c>
      <c r="U35" s="184"/>
      <c r="V35" s="174" t="str">
        <f>IF('વિદ્યાર્થી માહિતી'!C32="","",'સામયિક કસોટી-1'!P34)</f>
        <v/>
      </c>
      <c r="W35" s="174" t="str">
        <f>IF('વિદ્યાર્થી માહિતી'!C32="","",'સામયિક કસોટી-2'!P34)</f>
        <v/>
      </c>
      <c r="X35" s="51"/>
      <c r="Y35" s="51"/>
      <c r="Z35" s="186" t="str">
        <f>IF('વિદ્યાર્થી માહિતી'!C32="","",ROUND(SUM(V35:Y35),0))</f>
        <v/>
      </c>
      <c r="AA35" s="184"/>
      <c r="AB35" s="174" t="str">
        <f>IF('વિદ્યાર્થી માહિતી'!C32="","",'સામયિક કસોટી-1'!Q34)</f>
        <v/>
      </c>
      <c r="AC35" s="174" t="str">
        <f>IF('વિદ્યાર્થી માહિતી'!C32="","",'સામયિક કસોટી-2'!Q34)</f>
        <v/>
      </c>
      <c r="AD35" s="51"/>
      <c r="AE35" s="51"/>
      <c r="AF35" s="186" t="str">
        <f>IF('વિદ્યાર્થી માહિતી'!C32="","",ROUND(SUM(AB35:AE35),0))</f>
        <v/>
      </c>
      <c r="AG35" s="184"/>
      <c r="AH35" s="174" t="str">
        <f>IF('વિદ્યાર્થી માહિતી'!C32="","",'સામયિક કસોટી-1'!R34)</f>
        <v/>
      </c>
      <c r="AI35" s="174" t="str">
        <f>IF('વિદ્યાર્થી માહિતી'!C32="","",'સામયિક કસોટી-2'!R34)</f>
        <v/>
      </c>
      <c r="AJ35" s="51"/>
      <c r="AK35" s="51"/>
      <c r="AL35" s="186" t="str">
        <f>IF('વિદ્યાર્થી માહિતી'!C32="","",ROUND(SUM(AH35:AK35),0))</f>
        <v/>
      </c>
      <c r="AM35" s="184"/>
      <c r="AN35" s="174" t="str">
        <f>IF('વિદ્યાર્થી માહિતી'!C32="","",'સામયિક કસોટી-1'!S34)</f>
        <v/>
      </c>
      <c r="AO35" s="174" t="str">
        <f>IF('વિદ્યાર્થી માહિતી'!C32="","",'સામયિક કસોટી-2'!S34)</f>
        <v/>
      </c>
      <c r="AP35" s="51"/>
      <c r="AQ35" s="51"/>
      <c r="AR35" s="186" t="str">
        <f>IF('વિદ્યાર્થી માહિતી'!C32="","",ROUND(SUM(AN35:AQ35),0))</f>
        <v/>
      </c>
      <c r="AS35" s="184"/>
      <c r="AT35" s="51"/>
      <c r="AU35" s="51"/>
      <c r="AV35" s="182" t="str">
        <f>IF('વિદ્યાર્થી માહિતી'!C32="","",ROUND(SUM(AT35:AU35),0))</f>
        <v/>
      </c>
      <c r="AW35" s="184"/>
      <c r="AX35" s="51"/>
      <c r="AY35" s="51"/>
      <c r="AZ35" s="182" t="str">
        <f>IF('વિદ્યાર્થી માહિતી'!C32="","",ROUND(SUM(AX35:AY35),0))</f>
        <v/>
      </c>
      <c r="BA35" s="184"/>
      <c r="BB35" s="51"/>
      <c r="BC35" s="51"/>
      <c r="BD35" s="182" t="str">
        <f>IF('વિદ્યાર્થી માહિતી'!C32="","",ROUND(SUM(BB35:BC35),0))</f>
        <v/>
      </c>
    </row>
    <row r="36" spans="1:56" ht="23.25" customHeight="1" x14ac:dyDescent="0.2">
      <c r="A36" s="41">
        <f>'વિદ્યાર્થી માહિતી'!A33</f>
        <v>32</v>
      </c>
      <c r="B36" s="41" t="str">
        <f>IF('વિદ્યાર્થી માહિતી'!B33="","",'વિદ્યાર્થી માહિતી'!B33)</f>
        <v/>
      </c>
      <c r="C36" s="52" t="str">
        <f>IF('વિદ્યાર્થી માહિતી'!C33="","",'વિદ્યાર્થી માહિતી'!C33)</f>
        <v/>
      </c>
      <c r="D36" s="174" t="str">
        <f>IF(C36="","",'સામયિક કસોટી-1'!M35)</f>
        <v/>
      </c>
      <c r="E36" s="174" t="str">
        <f>IF(C36="","",'સામયિક કસોટી-2'!M35)</f>
        <v/>
      </c>
      <c r="F36" s="51"/>
      <c r="G36" s="51"/>
      <c r="H36" s="186" t="str">
        <f>IF('વિદ્યાર્થી માહિતી'!C33="","",ROUND(SUM(D36:G36),0))</f>
        <v/>
      </c>
      <c r="I36" s="184"/>
      <c r="J36" s="174" t="str">
        <f>IF('વિદ્યાર્થી માહિતી'!C33="","",'સામયિક કસોટી-1'!N35)</f>
        <v/>
      </c>
      <c r="K36" s="174" t="str">
        <f>IF('વિદ્યાર્થી માહિતી'!C33="","",'સામયિક કસોટી-2'!N35)</f>
        <v/>
      </c>
      <c r="L36" s="51"/>
      <c r="M36" s="51"/>
      <c r="N36" s="186" t="str">
        <f>IF('વિદ્યાર્થી માહિતી'!C33="","",ROUND(SUM(J36:M36),0))</f>
        <v/>
      </c>
      <c r="O36" s="184"/>
      <c r="P36" s="174" t="str">
        <f>IF('વિદ્યાર્થી માહિતી'!C33="","",'સામયિક કસોટી-1'!O35)</f>
        <v/>
      </c>
      <c r="Q36" s="174" t="str">
        <f>IF('વિદ્યાર્થી માહિતી'!C33="","",'સામયિક કસોટી-2'!O35)</f>
        <v/>
      </c>
      <c r="R36" s="51"/>
      <c r="S36" s="51"/>
      <c r="T36" s="186" t="str">
        <f>IF('વિદ્યાર્થી માહિતી'!C33="","",ROUND(SUM(P36:S36),0))</f>
        <v/>
      </c>
      <c r="U36" s="184"/>
      <c r="V36" s="174" t="str">
        <f>IF('વિદ્યાર્થી માહિતી'!C33="","",'સામયિક કસોટી-1'!P35)</f>
        <v/>
      </c>
      <c r="W36" s="174" t="str">
        <f>IF('વિદ્યાર્થી માહિતી'!C33="","",'સામયિક કસોટી-2'!P35)</f>
        <v/>
      </c>
      <c r="X36" s="51"/>
      <c r="Y36" s="51"/>
      <c r="Z36" s="186" t="str">
        <f>IF('વિદ્યાર્થી માહિતી'!C33="","",ROUND(SUM(V36:Y36),0))</f>
        <v/>
      </c>
      <c r="AA36" s="184"/>
      <c r="AB36" s="174" t="str">
        <f>IF('વિદ્યાર્થી માહિતી'!C33="","",'સામયિક કસોટી-1'!Q35)</f>
        <v/>
      </c>
      <c r="AC36" s="174" t="str">
        <f>IF('વિદ્યાર્થી માહિતી'!C33="","",'સામયિક કસોટી-2'!Q35)</f>
        <v/>
      </c>
      <c r="AD36" s="51"/>
      <c r="AE36" s="51"/>
      <c r="AF36" s="186" t="str">
        <f>IF('વિદ્યાર્થી માહિતી'!C33="","",ROUND(SUM(AB36:AE36),0))</f>
        <v/>
      </c>
      <c r="AG36" s="184"/>
      <c r="AH36" s="174" t="str">
        <f>IF('વિદ્યાર્થી માહિતી'!C33="","",'સામયિક કસોટી-1'!R35)</f>
        <v/>
      </c>
      <c r="AI36" s="174" t="str">
        <f>IF('વિદ્યાર્થી માહિતી'!C33="","",'સામયિક કસોટી-2'!R35)</f>
        <v/>
      </c>
      <c r="AJ36" s="51"/>
      <c r="AK36" s="51"/>
      <c r="AL36" s="186" t="str">
        <f>IF('વિદ્યાર્થી માહિતી'!C33="","",ROUND(SUM(AH36:AK36),0))</f>
        <v/>
      </c>
      <c r="AM36" s="184"/>
      <c r="AN36" s="174" t="str">
        <f>IF('વિદ્યાર્થી માહિતી'!C33="","",'સામયિક કસોટી-1'!S35)</f>
        <v/>
      </c>
      <c r="AO36" s="174" t="str">
        <f>IF('વિદ્યાર્થી માહિતી'!C33="","",'સામયિક કસોટી-2'!S35)</f>
        <v/>
      </c>
      <c r="AP36" s="51"/>
      <c r="AQ36" s="51"/>
      <c r="AR36" s="186" t="str">
        <f>IF('વિદ્યાર્થી માહિતી'!C33="","",ROUND(SUM(AN36:AQ36),0))</f>
        <v/>
      </c>
      <c r="AS36" s="184"/>
      <c r="AT36" s="51"/>
      <c r="AU36" s="51"/>
      <c r="AV36" s="182" t="str">
        <f>IF('વિદ્યાર્થી માહિતી'!C33="","",ROUND(SUM(AT36:AU36),0))</f>
        <v/>
      </c>
      <c r="AW36" s="184"/>
      <c r="AX36" s="51"/>
      <c r="AY36" s="51"/>
      <c r="AZ36" s="182" t="str">
        <f>IF('વિદ્યાર્થી માહિતી'!C33="","",ROUND(SUM(AX36:AY36),0))</f>
        <v/>
      </c>
      <c r="BA36" s="184"/>
      <c r="BB36" s="51"/>
      <c r="BC36" s="51"/>
      <c r="BD36" s="182" t="str">
        <f>IF('વિદ્યાર્થી માહિતી'!C33="","",ROUND(SUM(BB36:BC36),0))</f>
        <v/>
      </c>
    </row>
    <row r="37" spans="1:56" ht="23.25" customHeight="1" x14ac:dyDescent="0.2">
      <c r="A37" s="41">
        <f>'વિદ્યાર્થી માહિતી'!A34</f>
        <v>33</v>
      </c>
      <c r="B37" s="41" t="str">
        <f>IF('વિદ્યાર્થી માહિતી'!B34="","",'વિદ્યાર્થી માહિતી'!B34)</f>
        <v/>
      </c>
      <c r="C37" s="52" t="str">
        <f>IF('વિદ્યાર્થી માહિતી'!C34="","",'વિદ્યાર્થી માહિતી'!C34)</f>
        <v/>
      </c>
      <c r="D37" s="174" t="str">
        <f>IF(C37="","",'સામયિક કસોટી-1'!M36)</f>
        <v/>
      </c>
      <c r="E37" s="174" t="str">
        <f>IF(C37="","",'સામયિક કસોટી-2'!M36)</f>
        <v/>
      </c>
      <c r="F37" s="51"/>
      <c r="G37" s="51"/>
      <c r="H37" s="186" t="str">
        <f>IF('વિદ્યાર્થી માહિતી'!C34="","",ROUND(SUM(D37:G37),0))</f>
        <v/>
      </c>
      <c r="I37" s="184"/>
      <c r="J37" s="174" t="str">
        <f>IF('વિદ્યાર્થી માહિતી'!C34="","",'સામયિક કસોટી-1'!N36)</f>
        <v/>
      </c>
      <c r="K37" s="174" t="str">
        <f>IF('વિદ્યાર્થી માહિતી'!C34="","",'સામયિક કસોટી-2'!N36)</f>
        <v/>
      </c>
      <c r="L37" s="51"/>
      <c r="M37" s="51"/>
      <c r="N37" s="186" t="str">
        <f>IF('વિદ્યાર્થી માહિતી'!C34="","",ROUND(SUM(J37:M37),0))</f>
        <v/>
      </c>
      <c r="O37" s="184"/>
      <c r="P37" s="174" t="str">
        <f>IF('વિદ્યાર્થી માહિતી'!C34="","",'સામયિક કસોટી-1'!O36)</f>
        <v/>
      </c>
      <c r="Q37" s="174" t="str">
        <f>IF('વિદ્યાર્થી માહિતી'!C34="","",'સામયિક કસોટી-2'!O36)</f>
        <v/>
      </c>
      <c r="R37" s="51"/>
      <c r="S37" s="51"/>
      <c r="T37" s="186" t="str">
        <f>IF('વિદ્યાર્થી માહિતી'!C34="","",ROUND(SUM(P37:S37),0))</f>
        <v/>
      </c>
      <c r="U37" s="184"/>
      <c r="V37" s="174" t="str">
        <f>IF('વિદ્યાર્થી માહિતી'!C34="","",'સામયિક કસોટી-1'!P36)</f>
        <v/>
      </c>
      <c r="W37" s="174" t="str">
        <f>IF('વિદ્યાર્થી માહિતી'!C34="","",'સામયિક કસોટી-2'!P36)</f>
        <v/>
      </c>
      <c r="X37" s="51"/>
      <c r="Y37" s="51"/>
      <c r="Z37" s="186" t="str">
        <f>IF('વિદ્યાર્થી માહિતી'!C34="","",ROUND(SUM(V37:Y37),0))</f>
        <v/>
      </c>
      <c r="AA37" s="184"/>
      <c r="AB37" s="174" t="str">
        <f>IF('વિદ્યાર્થી માહિતી'!C34="","",'સામયિક કસોટી-1'!Q36)</f>
        <v/>
      </c>
      <c r="AC37" s="174" t="str">
        <f>IF('વિદ્યાર્થી માહિતી'!C34="","",'સામયિક કસોટી-2'!Q36)</f>
        <v/>
      </c>
      <c r="AD37" s="51"/>
      <c r="AE37" s="51"/>
      <c r="AF37" s="186" t="str">
        <f>IF('વિદ્યાર્થી માહિતી'!C34="","",ROUND(SUM(AB37:AE37),0))</f>
        <v/>
      </c>
      <c r="AG37" s="184"/>
      <c r="AH37" s="174" t="str">
        <f>IF('વિદ્યાર્થી માહિતી'!C34="","",'સામયિક કસોટી-1'!R36)</f>
        <v/>
      </c>
      <c r="AI37" s="174" t="str">
        <f>IF('વિદ્યાર્થી માહિતી'!C34="","",'સામયિક કસોટી-2'!R36)</f>
        <v/>
      </c>
      <c r="AJ37" s="51"/>
      <c r="AK37" s="51"/>
      <c r="AL37" s="186" t="str">
        <f>IF('વિદ્યાર્થી માહિતી'!C34="","",ROUND(SUM(AH37:AK37),0))</f>
        <v/>
      </c>
      <c r="AM37" s="184"/>
      <c r="AN37" s="174" t="str">
        <f>IF('વિદ્યાર્થી માહિતી'!C34="","",'સામયિક કસોટી-1'!S36)</f>
        <v/>
      </c>
      <c r="AO37" s="174" t="str">
        <f>IF('વિદ્યાર્થી માહિતી'!C34="","",'સામયિક કસોટી-2'!S36)</f>
        <v/>
      </c>
      <c r="AP37" s="51"/>
      <c r="AQ37" s="51"/>
      <c r="AR37" s="186" t="str">
        <f>IF('વિદ્યાર્થી માહિતી'!C34="","",ROUND(SUM(AN37:AQ37),0))</f>
        <v/>
      </c>
      <c r="AS37" s="184"/>
      <c r="AT37" s="51"/>
      <c r="AU37" s="51"/>
      <c r="AV37" s="182" t="str">
        <f>IF('વિદ્યાર્થી માહિતી'!C34="","",ROUND(SUM(AT37:AU37),0))</f>
        <v/>
      </c>
      <c r="AW37" s="184"/>
      <c r="AX37" s="51"/>
      <c r="AY37" s="51"/>
      <c r="AZ37" s="182" t="str">
        <f>IF('વિદ્યાર્થી માહિતી'!C34="","",ROUND(SUM(AX37:AY37),0))</f>
        <v/>
      </c>
      <c r="BA37" s="184"/>
      <c r="BB37" s="51"/>
      <c r="BC37" s="51"/>
      <c r="BD37" s="182" t="str">
        <f>IF('વિદ્યાર્થી માહિતી'!C34="","",ROUND(SUM(BB37:BC37),0))</f>
        <v/>
      </c>
    </row>
    <row r="38" spans="1:56" ht="23.25" customHeight="1" x14ac:dyDescent="0.2">
      <c r="A38" s="41">
        <f>'વિદ્યાર્થી માહિતી'!A35</f>
        <v>34</v>
      </c>
      <c r="B38" s="41" t="str">
        <f>IF('વિદ્યાર્થી માહિતી'!B35="","",'વિદ્યાર્થી માહિતી'!B35)</f>
        <v/>
      </c>
      <c r="C38" s="52" t="str">
        <f>IF('વિદ્યાર્થી માહિતી'!C35="","",'વિદ્યાર્થી માહિતી'!C35)</f>
        <v/>
      </c>
      <c r="D38" s="174" t="str">
        <f>IF(C38="","",'સામયિક કસોટી-1'!M37)</f>
        <v/>
      </c>
      <c r="E38" s="174" t="str">
        <f>IF(C38="","",'સામયિક કસોટી-2'!M37)</f>
        <v/>
      </c>
      <c r="F38" s="51"/>
      <c r="G38" s="51"/>
      <c r="H38" s="186" t="str">
        <f>IF('વિદ્યાર્થી માહિતી'!C35="","",ROUND(SUM(D38:G38),0))</f>
        <v/>
      </c>
      <c r="I38" s="184"/>
      <c r="J38" s="174" t="str">
        <f>IF('વિદ્યાર્થી માહિતી'!C35="","",'સામયિક કસોટી-1'!N37)</f>
        <v/>
      </c>
      <c r="K38" s="174" t="str">
        <f>IF('વિદ્યાર્થી માહિતી'!C35="","",'સામયિક કસોટી-2'!N37)</f>
        <v/>
      </c>
      <c r="L38" s="51"/>
      <c r="M38" s="51"/>
      <c r="N38" s="186" t="str">
        <f>IF('વિદ્યાર્થી માહિતી'!C35="","",ROUND(SUM(J38:M38),0))</f>
        <v/>
      </c>
      <c r="O38" s="184"/>
      <c r="P38" s="174" t="str">
        <f>IF('વિદ્યાર્થી માહિતી'!C35="","",'સામયિક કસોટી-1'!O37)</f>
        <v/>
      </c>
      <c r="Q38" s="174" t="str">
        <f>IF('વિદ્યાર્થી માહિતી'!C35="","",'સામયિક કસોટી-2'!O37)</f>
        <v/>
      </c>
      <c r="R38" s="51"/>
      <c r="S38" s="51"/>
      <c r="T38" s="186" t="str">
        <f>IF('વિદ્યાર્થી માહિતી'!C35="","",ROUND(SUM(P38:S38),0))</f>
        <v/>
      </c>
      <c r="U38" s="184"/>
      <c r="V38" s="174" t="str">
        <f>IF('વિદ્યાર્થી માહિતી'!C35="","",'સામયિક કસોટી-1'!P37)</f>
        <v/>
      </c>
      <c r="W38" s="174" t="str">
        <f>IF('વિદ્યાર્થી માહિતી'!C35="","",'સામયિક કસોટી-2'!P37)</f>
        <v/>
      </c>
      <c r="X38" s="51"/>
      <c r="Y38" s="51"/>
      <c r="Z38" s="186" t="str">
        <f>IF('વિદ્યાર્થી માહિતી'!C35="","",ROUND(SUM(V38:Y38),0))</f>
        <v/>
      </c>
      <c r="AA38" s="184"/>
      <c r="AB38" s="174" t="str">
        <f>IF('વિદ્યાર્થી માહિતી'!C35="","",'સામયિક કસોટી-1'!Q37)</f>
        <v/>
      </c>
      <c r="AC38" s="174" t="str">
        <f>IF('વિદ્યાર્થી માહિતી'!C35="","",'સામયિક કસોટી-2'!Q37)</f>
        <v/>
      </c>
      <c r="AD38" s="51"/>
      <c r="AE38" s="51"/>
      <c r="AF38" s="186" t="str">
        <f>IF('વિદ્યાર્થી માહિતી'!C35="","",ROUND(SUM(AB38:AE38),0))</f>
        <v/>
      </c>
      <c r="AG38" s="184"/>
      <c r="AH38" s="174" t="str">
        <f>IF('વિદ્યાર્થી માહિતી'!C35="","",'સામયિક કસોટી-1'!R37)</f>
        <v/>
      </c>
      <c r="AI38" s="174" t="str">
        <f>IF('વિદ્યાર્થી માહિતી'!C35="","",'સામયિક કસોટી-2'!R37)</f>
        <v/>
      </c>
      <c r="AJ38" s="51"/>
      <c r="AK38" s="51"/>
      <c r="AL38" s="186" t="str">
        <f>IF('વિદ્યાર્થી માહિતી'!C35="","",ROUND(SUM(AH38:AK38),0))</f>
        <v/>
      </c>
      <c r="AM38" s="184"/>
      <c r="AN38" s="174" t="str">
        <f>IF('વિદ્યાર્થી માહિતી'!C35="","",'સામયિક કસોટી-1'!S37)</f>
        <v/>
      </c>
      <c r="AO38" s="174" t="str">
        <f>IF('વિદ્યાર્થી માહિતી'!C35="","",'સામયિક કસોટી-2'!S37)</f>
        <v/>
      </c>
      <c r="AP38" s="51"/>
      <c r="AQ38" s="51"/>
      <c r="AR38" s="186" t="str">
        <f>IF('વિદ્યાર્થી માહિતી'!C35="","",ROUND(SUM(AN38:AQ38),0))</f>
        <v/>
      </c>
      <c r="AS38" s="184"/>
      <c r="AT38" s="51"/>
      <c r="AU38" s="51"/>
      <c r="AV38" s="182" t="str">
        <f>IF('વિદ્યાર્થી માહિતી'!C35="","",ROUND(SUM(AT38:AU38),0))</f>
        <v/>
      </c>
      <c r="AW38" s="184"/>
      <c r="AX38" s="51"/>
      <c r="AY38" s="51"/>
      <c r="AZ38" s="182" t="str">
        <f>IF('વિદ્યાર્થી માહિતી'!C35="","",ROUND(SUM(AX38:AY38),0))</f>
        <v/>
      </c>
      <c r="BA38" s="184"/>
      <c r="BB38" s="51"/>
      <c r="BC38" s="51"/>
      <c r="BD38" s="182" t="str">
        <f>IF('વિદ્યાર્થી માહિતી'!C35="","",ROUND(SUM(BB38:BC38),0))</f>
        <v/>
      </c>
    </row>
    <row r="39" spans="1:56" ht="23.25" customHeight="1" x14ac:dyDescent="0.2">
      <c r="A39" s="41">
        <f>'વિદ્યાર્થી માહિતી'!A36</f>
        <v>35</v>
      </c>
      <c r="B39" s="41" t="str">
        <f>IF('વિદ્યાર્થી માહિતી'!B36="","",'વિદ્યાર્થી માહિતી'!B36)</f>
        <v/>
      </c>
      <c r="C39" s="52" t="str">
        <f>IF('વિદ્યાર્થી માહિતી'!C36="","",'વિદ્યાર્થી માહિતી'!C36)</f>
        <v/>
      </c>
      <c r="D39" s="174" t="str">
        <f>IF(C39="","",'સામયિક કસોટી-1'!M38)</f>
        <v/>
      </c>
      <c r="E39" s="174" t="str">
        <f>IF(C39="","",'સામયિક કસોટી-2'!M38)</f>
        <v/>
      </c>
      <c r="F39" s="51"/>
      <c r="G39" s="51"/>
      <c r="H39" s="186" t="str">
        <f>IF('વિદ્યાર્થી માહિતી'!C36="","",ROUND(SUM(D39:G39),0))</f>
        <v/>
      </c>
      <c r="I39" s="184"/>
      <c r="J39" s="174" t="str">
        <f>IF('વિદ્યાર્થી માહિતી'!C36="","",'સામયિક કસોટી-1'!N38)</f>
        <v/>
      </c>
      <c r="K39" s="174" t="str">
        <f>IF('વિદ્યાર્થી માહિતી'!C36="","",'સામયિક કસોટી-2'!N38)</f>
        <v/>
      </c>
      <c r="L39" s="51"/>
      <c r="M39" s="51"/>
      <c r="N39" s="186" t="str">
        <f>IF('વિદ્યાર્થી માહિતી'!C36="","",ROUND(SUM(J39:M39),0))</f>
        <v/>
      </c>
      <c r="O39" s="184"/>
      <c r="P39" s="174" t="str">
        <f>IF('વિદ્યાર્થી માહિતી'!C36="","",'સામયિક કસોટી-1'!O38)</f>
        <v/>
      </c>
      <c r="Q39" s="174" t="str">
        <f>IF('વિદ્યાર્થી માહિતી'!C36="","",'સામયિક કસોટી-2'!O38)</f>
        <v/>
      </c>
      <c r="R39" s="51"/>
      <c r="S39" s="51"/>
      <c r="T39" s="186" t="str">
        <f>IF('વિદ્યાર્થી માહિતી'!C36="","",ROUND(SUM(P39:S39),0))</f>
        <v/>
      </c>
      <c r="U39" s="184"/>
      <c r="V39" s="174" t="str">
        <f>IF('વિદ્યાર્થી માહિતી'!C36="","",'સામયિક કસોટી-1'!P38)</f>
        <v/>
      </c>
      <c r="W39" s="174" t="str">
        <f>IF('વિદ્યાર્થી માહિતી'!C36="","",'સામયિક કસોટી-2'!P38)</f>
        <v/>
      </c>
      <c r="X39" s="51"/>
      <c r="Y39" s="51"/>
      <c r="Z39" s="186" t="str">
        <f>IF('વિદ્યાર્થી માહિતી'!C36="","",ROUND(SUM(V39:Y39),0))</f>
        <v/>
      </c>
      <c r="AA39" s="184"/>
      <c r="AB39" s="174" t="str">
        <f>IF('વિદ્યાર્થી માહિતી'!C36="","",'સામયિક કસોટી-1'!Q38)</f>
        <v/>
      </c>
      <c r="AC39" s="174" t="str">
        <f>IF('વિદ્યાર્થી માહિતી'!C36="","",'સામયિક કસોટી-2'!Q38)</f>
        <v/>
      </c>
      <c r="AD39" s="51"/>
      <c r="AE39" s="51"/>
      <c r="AF39" s="186" t="str">
        <f>IF('વિદ્યાર્થી માહિતી'!C36="","",ROUND(SUM(AB39:AE39),0))</f>
        <v/>
      </c>
      <c r="AG39" s="184"/>
      <c r="AH39" s="174" t="str">
        <f>IF('વિદ્યાર્થી માહિતી'!C36="","",'સામયિક કસોટી-1'!R38)</f>
        <v/>
      </c>
      <c r="AI39" s="174" t="str">
        <f>IF('વિદ્યાર્થી માહિતી'!C36="","",'સામયિક કસોટી-2'!R38)</f>
        <v/>
      </c>
      <c r="AJ39" s="51"/>
      <c r="AK39" s="51"/>
      <c r="AL39" s="186" t="str">
        <f>IF('વિદ્યાર્થી માહિતી'!C36="","",ROUND(SUM(AH39:AK39),0))</f>
        <v/>
      </c>
      <c r="AM39" s="184"/>
      <c r="AN39" s="174" t="str">
        <f>IF('વિદ્યાર્થી માહિતી'!C36="","",'સામયિક કસોટી-1'!S38)</f>
        <v/>
      </c>
      <c r="AO39" s="174" t="str">
        <f>IF('વિદ્યાર્થી માહિતી'!C36="","",'સામયિક કસોટી-2'!S38)</f>
        <v/>
      </c>
      <c r="AP39" s="51"/>
      <c r="AQ39" s="51"/>
      <c r="AR39" s="186" t="str">
        <f>IF('વિદ્યાર્થી માહિતી'!C36="","",ROUND(SUM(AN39:AQ39),0))</f>
        <v/>
      </c>
      <c r="AS39" s="184"/>
      <c r="AT39" s="51"/>
      <c r="AU39" s="51"/>
      <c r="AV39" s="182" t="str">
        <f>IF('વિદ્યાર્થી માહિતી'!C36="","",ROUND(SUM(AT39:AU39),0))</f>
        <v/>
      </c>
      <c r="AW39" s="184"/>
      <c r="AX39" s="51"/>
      <c r="AY39" s="51"/>
      <c r="AZ39" s="182" t="str">
        <f>IF('વિદ્યાર્થી માહિતી'!C36="","",ROUND(SUM(AX39:AY39),0))</f>
        <v/>
      </c>
      <c r="BA39" s="184"/>
      <c r="BB39" s="51"/>
      <c r="BC39" s="51"/>
      <c r="BD39" s="182" t="str">
        <f>IF('વિદ્યાર્થી માહિતી'!C36="","",ROUND(SUM(BB39:BC39),0))</f>
        <v/>
      </c>
    </row>
    <row r="40" spans="1:56" ht="23.25" customHeight="1" x14ac:dyDescent="0.2">
      <c r="A40" s="41">
        <f>'વિદ્યાર્થી માહિતી'!A37</f>
        <v>36</v>
      </c>
      <c r="B40" s="41" t="str">
        <f>IF('વિદ્યાર્થી માહિતી'!B37="","",'વિદ્યાર્થી માહિતી'!B37)</f>
        <v/>
      </c>
      <c r="C40" s="52" t="str">
        <f>IF('વિદ્યાર્થી માહિતી'!C37="","",'વિદ્યાર્થી માહિતી'!C37)</f>
        <v/>
      </c>
      <c r="D40" s="174" t="str">
        <f>IF(C40="","",'સામયિક કસોટી-1'!M39)</f>
        <v/>
      </c>
      <c r="E40" s="174" t="str">
        <f>IF(C40="","",'સામયિક કસોટી-2'!M39)</f>
        <v/>
      </c>
      <c r="F40" s="51"/>
      <c r="G40" s="51"/>
      <c r="H40" s="186" t="str">
        <f>IF('વિદ્યાર્થી માહિતી'!C37="","",ROUND(SUM(D40:G40),0))</f>
        <v/>
      </c>
      <c r="I40" s="184"/>
      <c r="J40" s="174" t="str">
        <f>IF('વિદ્યાર્થી માહિતી'!C37="","",'સામયિક કસોટી-1'!N39)</f>
        <v/>
      </c>
      <c r="K40" s="174" t="str">
        <f>IF('વિદ્યાર્થી માહિતી'!C37="","",'સામયિક કસોટી-2'!N39)</f>
        <v/>
      </c>
      <c r="L40" s="51"/>
      <c r="M40" s="51"/>
      <c r="N40" s="186" t="str">
        <f>IF('વિદ્યાર્થી માહિતી'!C37="","",ROUND(SUM(J40:M40),0))</f>
        <v/>
      </c>
      <c r="O40" s="184"/>
      <c r="P40" s="174" t="str">
        <f>IF('વિદ્યાર્થી માહિતી'!C37="","",'સામયિક કસોટી-1'!O39)</f>
        <v/>
      </c>
      <c r="Q40" s="174" t="str">
        <f>IF('વિદ્યાર્થી માહિતી'!C37="","",'સામયિક કસોટી-2'!O39)</f>
        <v/>
      </c>
      <c r="R40" s="51"/>
      <c r="S40" s="51"/>
      <c r="T40" s="186" t="str">
        <f>IF('વિદ્યાર્થી માહિતી'!C37="","",ROUND(SUM(P40:S40),0))</f>
        <v/>
      </c>
      <c r="U40" s="184"/>
      <c r="V40" s="174" t="str">
        <f>IF('વિદ્યાર્થી માહિતી'!C37="","",'સામયિક કસોટી-1'!P39)</f>
        <v/>
      </c>
      <c r="W40" s="174" t="str">
        <f>IF('વિદ્યાર્થી માહિતી'!C37="","",'સામયિક કસોટી-2'!P39)</f>
        <v/>
      </c>
      <c r="X40" s="51"/>
      <c r="Y40" s="51"/>
      <c r="Z40" s="186" t="str">
        <f>IF('વિદ્યાર્થી માહિતી'!C37="","",ROUND(SUM(V40:Y40),0))</f>
        <v/>
      </c>
      <c r="AA40" s="184"/>
      <c r="AB40" s="174" t="str">
        <f>IF('વિદ્યાર્થી માહિતી'!C37="","",'સામયિક કસોટી-1'!Q39)</f>
        <v/>
      </c>
      <c r="AC40" s="174" t="str">
        <f>IF('વિદ્યાર્થી માહિતી'!C37="","",'સામયિક કસોટી-2'!Q39)</f>
        <v/>
      </c>
      <c r="AD40" s="51"/>
      <c r="AE40" s="51"/>
      <c r="AF40" s="186" t="str">
        <f>IF('વિદ્યાર્થી માહિતી'!C37="","",ROUND(SUM(AB40:AE40),0))</f>
        <v/>
      </c>
      <c r="AG40" s="184"/>
      <c r="AH40" s="174" t="str">
        <f>IF('વિદ્યાર્થી માહિતી'!C37="","",'સામયિક કસોટી-1'!R39)</f>
        <v/>
      </c>
      <c r="AI40" s="174" t="str">
        <f>IF('વિદ્યાર્થી માહિતી'!C37="","",'સામયિક કસોટી-2'!R39)</f>
        <v/>
      </c>
      <c r="AJ40" s="51"/>
      <c r="AK40" s="51"/>
      <c r="AL40" s="186" t="str">
        <f>IF('વિદ્યાર્થી માહિતી'!C37="","",ROUND(SUM(AH40:AK40),0))</f>
        <v/>
      </c>
      <c r="AM40" s="184"/>
      <c r="AN40" s="174" t="str">
        <f>IF('વિદ્યાર્થી માહિતી'!C37="","",'સામયિક કસોટી-1'!S39)</f>
        <v/>
      </c>
      <c r="AO40" s="174" t="str">
        <f>IF('વિદ્યાર્થી માહિતી'!C37="","",'સામયિક કસોટી-2'!S39)</f>
        <v/>
      </c>
      <c r="AP40" s="51"/>
      <c r="AQ40" s="51"/>
      <c r="AR40" s="186" t="str">
        <f>IF('વિદ્યાર્થી માહિતી'!C37="","",ROUND(SUM(AN40:AQ40),0))</f>
        <v/>
      </c>
      <c r="AS40" s="184"/>
      <c r="AT40" s="51"/>
      <c r="AU40" s="51"/>
      <c r="AV40" s="182" t="str">
        <f>IF('વિદ્યાર્થી માહિતી'!C37="","",ROUND(SUM(AT40:AU40),0))</f>
        <v/>
      </c>
      <c r="AW40" s="184"/>
      <c r="AX40" s="51"/>
      <c r="AY40" s="51"/>
      <c r="AZ40" s="182" t="str">
        <f>IF('વિદ્યાર્થી માહિતી'!C37="","",ROUND(SUM(AX40:AY40),0))</f>
        <v/>
      </c>
      <c r="BA40" s="184"/>
      <c r="BB40" s="51"/>
      <c r="BC40" s="51"/>
      <c r="BD40" s="182" t="str">
        <f>IF('વિદ્યાર્થી માહિતી'!C37="","",ROUND(SUM(BB40:BC40),0))</f>
        <v/>
      </c>
    </row>
    <row r="41" spans="1:56" ht="23.25" customHeight="1" x14ac:dyDescent="0.2">
      <c r="A41" s="41">
        <f>'વિદ્યાર્થી માહિતી'!A38</f>
        <v>37</v>
      </c>
      <c r="B41" s="41" t="str">
        <f>IF('વિદ્યાર્થી માહિતી'!B38="","",'વિદ્યાર્થી માહિતી'!B38)</f>
        <v/>
      </c>
      <c r="C41" s="52" t="str">
        <f>IF('વિદ્યાર્થી માહિતી'!C38="","",'વિદ્યાર્થી માહિતી'!C38)</f>
        <v/>
      </c>
      <c r="D41" s="174" t="str">
        <f>IF(C41="","",'સામયિક કસોટી-1'!M40)</f>
        <v/>
      </c>
      <c r="E41" s="174" t="str">
        <f>IF(C41="","",'સામયિક કસોટી-2'!M40)</f>
        <v/>
      </c>
      <c r="F41" s="51"/>
      <c r="G41" s="51"/>
      <c r="H41" s="186" t="str">
        <f>IF('વિદ્યાર્થી માહિતી'!C38="","",ROUND(SUM(D41:G41),0))</f>
        <v/>
      </c>
      <c r="I41" s="184"/>
      <c r="J41" s="174" t="str">
        <f>IF('વિદ્યાર્થી માહિતી'!C38="","",'સામયિક કસોટી-1'!N40)</f>
        <v/>
      </c>
      <c r="K41" s="174" t="str">
        <f>IF('વિદ્યાર્થી માહિતી'!C38="","",'સામયિક કસોટી-2'!N40)</f>
        <v/>
      </c>
      <c r="L41" s="51"/>
      <c r="M41" s="51"/>
      <c r="N41" s="186" t="str">
        <f>IF('વિદ્યાર્થી માહિતી'!C38="","",ROUND(SUM(J41:M41),0))</f>
        <v/>
      </c>
      <c r="O41" s="184"/>
      <c r="P41" s="174" t="str">
        <f>IF('વિદ્યાર્થી માહિતી'!C38="","",'સામયિક કસોટી-1'!O40)</f>
        <v/>
      </c>
      <c r="Q41" s="174" t="str">
        <f>IF('વિદ્યાર્થી માહિતી'!C38="","",'સામયિક કસોટી-2'!O40)</f>
        <v/>
      </c>
      <c r="R41" s="51"/>
      <c r="S41" s="51"/>
      <c r="T41" s="186" t="str">
        <f>IF('વિદ્યાર્થી માહિતી'!C38="","",ROUND(SUM(P41:S41),0))</f>
        <v/>
      </c>
      <c r="U41" s="184"/>
      <c r="V41" s="174" t="str">
        <f>IF('વિદ્યાર્થી માહિતી'!C38="","",'સામયિક કસોટી-1'!P40)</f>
        <v/>
      </c>
      <c r="W41" s="174" t="str">
        <f>IF('વિદ્યાર્થી માહિતી'!C38="","",'સામયિક કસોટી-2'!P40)</f>
        <v/>
      </c>
      <c r="X41" s="51"/>
      <c r="Y41" s="51"/>
      <c r="Z41" s="186" t="str">
        <f>IF('વિદ્યાર્થી માહિતી'!C38="","",ROUND(SUM(V41:Y41),0))</f>
        <v/>
      </c>
      <c r="AA41" s="184"/>
      <c r="AB41" s="174" t="str">
        <f>IF('વિદ્યાર્થી માહિતી'!C38="","",'સામયિક કસોટી-1'!Q40)</f>
        <v/>
      </c>
      <c r="AC41" s="174" t="str">
        <f>IF('વિદ્યાર્થી માહિતી'!C38="","",'સામયિક કસોટી-2'!Q40)</f>
        <v/>
      </c>
      <c r="AD41" s="51"/>
      <c r="AE41" s="51"/>
      <c r="AF41" s="186" t="str">
        <f>IF('વિદ્યાર્થી માહિતી'!C38="","",ROUND(SUM(AB41:AE41),0))</f>
        <v/>
      </c>
      <c r="AG41" s="184"/>
      <c r="AH41" s="174" t="str">
        <f>IF('વિદ્યાર્થી માહિતી'!C38="","",'સામયિક કસોટી-1'!R40)</f>
        <v/>
      </c>
      <c r="AI41" s="174" t="str">
        <f>IF('વિદ્યાર્થી માહિતી'!C38="","",'સામયિક કસોટી-2'!R40)</f>
        <v/>
      </c>
      <c r="AJ41" s="51"/>
      <c r="AK41" s="51"/>
      <c r="AL41" s="186" t="str">
        <f>IF('વિદ્યાર્થી માહિતી'!C38="","",ROUND(SUM(AH41:AK41),0))</f>
        <v/>
      </c>
      <c r="AM41" s="184"/>
      <c r="AN41" s="174" t="str">
        <f>IF('વિદ્યાર્થી માહિતી'!C38="","",'સામયિક કસોટી-1'!S40)</f>
        <v/>
      </c>
      <c r="AO41" s="174" t="str">
        <f>IF('વિદ્યાર્થી માહિતી'!C38="","",'સામયિક કસોટી-2'!S40)</f>
        <v/>
      </c>
      <c r="AP41" s="51"/>
      <c r="AQ41" s="51"/>
      <c r="AR41" s="186" t="str">
        <f>IF('વિદ્યાર્થી માહિતી'!C38="","",ROUND(SUM(AN41:AQ41),0))</f>
        <v/>
      </c>
      <c r="AS41" s="184"/>
      <c r="AT41" s="51"/>
      <c r="AU41" s="51"/>
      <c r="AV41" s="182" t="str">
        <f>IF('વિદ્યાર્થી માહિતી'!C38="","",ROUND(SUM(AT41:AU41),0))</f>
        <v/>
      </c>
      <c r="AW41" s="184"/>
      <c r="AX41" s="51"/>
      <c r="AY41" s="51"/>
      <c r="AZ41" s="182" t="str">
        <f>IF('વિદ્યાર્થી માહિતી'!C38="","",ROUND(SUM(AX41:AY41),0))</f>
        <v/>
      </c>
      <c r="BA41" s="184"/>
      <c r="BB41" s="51"/>
      <c r="BC41" s="51"/>
      <c r="BD41" s="182" t="str">
        <f>IF('વિદ્યાર્થી માહિતી'!C38="","",ROUND(SUM(BB41:BC41),0))</f>
        <v/>
      </c>
    </row>
    <row r="42" spans="1:56" ht="23.25" customHeight="1" x14ac:dyDescent="0.2">
      <c r="A42" s="41">
        <f>'વિદ્યાર્થી માહિતી'!A39</f>
        <v>38</v>
      </c>
      <c r="B42" s="41" t="str">
        <f>IF('વિદ્યાર્થી માહિતી'!B39="","",'વિદ્યાર્થી માહિતી'!B39)</f>
        <v/>
      </c>
      <c r="C42" s="52" t="str">
        <f>IF('વિદ્યાર્થી માહિતી'!C39="","",'વિદ્યાર્થી માહિતી'!C39)</f>
        <v/>
      </c>
      <c r="D42" s="174" t="str">
        <f>IF(C42="","",'સામયિક કસોટી-1'!M41)</f>
        <v/>
      </c>
      <c r="E42" s="174" t="str">
        <f>IF(C42="","",'સામયિક કસોટી-2'!M41)</f>
        <v/>
      </c>
      <c r="F42" s="51"/>
      <c r="G42" s="51"/>
      <c r="H42" s="186" t="str">
        <f>IF('વિદ્યાર્થી માહિતી'!C39="","",ROUND(SUM(D42:G42),0))</f>
        <v/>
      </c>
      <c r="I42" s="184"/>
      <c r="J42" s="174" t="str">
        <f>IF('વિદ્યાર્થી માહિતી'!C39="","",'સામયિક કસોટી-1'!N41)</f>
        <v/>
      </c>
      <c r="K42" s="174" t="str">
        <f>IF('વિદ્યાર્થી માહિતી'!C39="","",'સામયિક કસોટી-2'!N41)</f>
        <v/>
      </c>
      <c r="L42" s="51"/>
      <c r="M42" s="51"/>
      <c r="N42" s="186" t="str">
        <f>IF('વિદ્યાર્થી માહિતી'!C39="","",ROUND(SUM(J42:M42),0))</f>
        <v/>
      </c>
      <c r="O42" s="184"/>
      <c r="P42" s="174" t="str">
        <f>IF('વિદ્યાર્થી માહિતી'!C39="","",'સામયિક કસોટી-1'!O41)</f>
        <v/>
      </c>
      <c r="Q42" s="174" t="str">
        <f>IF('વિદ્યાર્થી માહિતી'!C39="","",'સામયિક કસોટી-2'!O41)</f>
        <v/>
      </c>
      <c r="R42" s="51"/>
      <c r="S42" s="51"/>
      <c r="T42" s="186" t="str">
        <f>IF('વિદ્યાર્થી માહિતી'!C39="","",ROUND(SUM(P42:S42),0))</f>
        <v/>
      </c>
      <c r="U42" s="184"/>
      <c r="V42" s="174" t="str">
        <f>IF('વિદ્યાર્થી માહિતી'!C39="","",'સામયિક કસોટી-1'!P41)</f>
        <v/>
      </c>
      <c r="W42" s="174" t="str">
        <f>IF('વિદ્યાર્થી માહિતી'!C39="","",'સામયિક કસોટી-2'!P41)</f>
        <v/>
      </c>
      <c r="X42" s="51"/>
      <c r="Y42" s="51"/>
      <c r="Z42" s="186" t="str">
        <f>IF('વિદ્યાર્થી માહિતી'!C39="","",ROUND(SUM(V42:Y42),0))</f>
        <v/>
      </c>
      <c r="AA42" s="184"/>
      <c r="AB42" s="174" t="str">
        <f>IF('વિદ્યાર્થી માહિતી'!C39="","",'સામયિક કસોટી-1'!Q41)</f>
        <v/>
      </c>
      <c r="AC42" s="174" t="str">
        <f>IF('વિદ્યાર્થી માહિતી'!C39="","",'સામયિક કસોટી-2'!Q41)</f>
        <v/>
      </c>
      <c r="AD42" s="51"/>
      <c r="AE42" s="51"/>
      <c r="AF42" s="186" t="str">
        <f>IF('વિદ્યાર્થી માહિતી'!C39="","",ROUND(SUM(AB42:AE42),0))</f>
        <v/>
      </c>
      <c r="AG42" s="184"/>
      <c r="AH42" s="174" t="str">
        <f>IF('વિદ્યાર્થી માહિતી'!C39="","",'સામયિક કસોટી-1'!R41)</f>
        <v/>
      </c>
      <c r="AI42" s="174" t="str">
        <f>IF('વિદ્યાર્થી માહિતી'!C39="","",'સામયિક કસોટી-2'!R41)</f>
        <v/>
      </c>
      <c r="AJ42" s="51"/>
      <c r="AK42" s="51"/>
      <c r="AL42" s="186" t="str">
        <f>IF('વિદ્યાર્થી માહિતી'!C39="","",ROUND(SUM(AH42:AK42),0))</f>
        <v/>
      </c>
      <c r="AM42" s="184"/>
      <c r="AN42" s="174" t="str">
        <f>IF('વિદ્યાર્થી માહિતી'!C39="","",'સામયિક કસોટી-1'!S41)</f>
        <v/>
      </c>
      <c r="AO42" s="174" t="str">
        <f>IF('વિદ્યાર્થી માહિતી'!C39="","",'સામયિક કસોટી-2'!S41)</f>
        <v/>
      </c>
      <c r="AP42" s="51"/>
      <c r="AQ42" s="51"/>
      <c r="AR42" s="186" t="str">
        <f>IF('વિદ્યાર્થી માહિતી'!C39="","",ROUND(SUM(AN42:AQ42),0))</f>
        <v/>
      </c>
      <c r="AS42" s="184"/>
      <c r="AT42" s="51"/>
      <c r="AU42" s="51"/>
      <c r="AV42" s="182" t="str">
        <f>IF('વિદ્યાર્થી માહિતી'!C39="","",ROUND(SUM(AT42:AU42),0))</f>
        <v/>
      </c>
      <c r="AW42" s="184"/>
      <c r="AX42" s="51"/>
      <c r="AY42" s="51"/>
      <c r="AZ42" s="182" t="str">
        <f>IF('વિદ્યાર્થી માહિતી'!C39="","",ROUND(SUM(AX42:AY42),0))</f>
        <v/>
      </c>
      <c r="BA42" s="184"/>
      <c r="BB42" s="51"/>
      <c r="BC42" s="51"/>
      <c r="BD42" s="182" t="str">
        <f>IF('વિદ્યાર્થી માહિતી'!C39="","",ROUND(SUM(BB42:BC42),0))</f>
        <v/>
      </c>
    </row>
    <row r="43" spans="1:56" ht="23.25" customHeight="1" x14ac:dyDescent="0.2">
      <c r="A43" s="41">
        <f>'વિદ્યાર્થી માહિતી'!A40</f>
        <v>39</v>
      </c>
      <c r="B43" s="41" t="str">
        <f>IF('વિદ્યાર્થી માહિતી'!B40="","",'વિદ્યાર્થી માહિતી'!B40)</f>
        <v/>
      </c>
      <c r="C43" s="52" t="str">
        <f>IF('વિદ્યાર્થી માહિતી'!C40="","",'વિદ્યાર્થી માહિતી'!C40)</f>
        <v/>
      </c>
      <c r="D43" s="174" t="str">
        <f>IF(C43="","",'સામયિક કસોટી-1'!M42)</f>
        <v/>
      </c>
      <c r="E43" s="174" t="str">
        <f>IF(C43="","",'સામયિક કસોટી-2'!M42)</f>
        <v/>
      </c>
      <c r="F43" s="51"/>
      <c r="G43" s="51"/>
      <c r="H43" s="186" t="str">
        <f>IF('વિદ્યાર્થી માહિતી'!C40="","",ROUND(SUM(D43:G43),0))</f>
        <v/>
      </c>
      <c r="I43" s="184"/>
      <c r="J43" s="174" t="str">
        <f>IF('વિદ્યાર્થી માહિતી'!C40="","",'સામયિક કસોટી-1'!N42)</f>
        <v/>
      </c>
      <c r="K43" s="174" t="str">
        <f>IF('વિદ્યાર્થી માહિતી'!C40="","",'સામયિક કસોટી-2'!N42)</f>
        <v/>
      </c>
      <c r="L43" s="51"/>
      <c r="M43" s="51"/>
      <c r="N43" s="186" t="str">
        <f>IF('વિદ્યાર્થી માહિતી'!C40="","",ROUND(SUM(J43:M43),0))</f>
        <v/>
      </c>
      <c r="O43" s="184"/>
      <c r="P43" s="174" t="str">
        <f>IF('વિદ્યાર્થી માહિતી'!C40="","",'સામયિક કસોટી-1'!O42)</f>
        <v/>
      </c>
      <c r="Q43" s="174" t="str">
        <f>IF('વિદ્યાર્થી માહિતી'!C40="","",'સામયિક કસોટી-2'!O42)</f>
        <v/>
      </c>
      <c r="R43" s="51"/>
      <c r="S43" s="51"/>
      <c r="T43" s="186" t="str">
        <f>IF('વિદ્યાર્થી માહિતી'!C40="","",ROUND(SUM(P43:S43),0))</f>
        <v/>
      </c>
      <c r="U43" s="184"/>
      <c r="V43" s="174" t="str">
        <f>IF('વિદ્યાર્થી માહિતી'!C40="","",'સામયિક કસોટી-1'!P42)</f>
        <v/>
      </c>
      <c r="W43" s="174" t="str">
        <f>IF('વિદ્યાર્થી માહિતી'!C40="","",'સામયિક કસોટી-2'!P42)</f>
        <v/>
      </c>
      <c r="X43" s="51"/>
      <c r="Y43" s="51"/>
      <c r="Z43" s="186" t="str">
        <f>IF('વિદ્યાર્થી માહિતી'!C40="","",ROUND(SUM(V43:Y43),0))</f>
        <v/>
      </c>
      <c r="AA43" s="184"/>
      <c r="AB43" s="174" t="str">
        <f>IF('વિદ્યાર્થી માહિતી'!C40="","",'સામયિક કસોટી-1'!Q42)</f>
        <v/>
      </c>
      <c r="AC43" s="174" t="str">
        <f>IF('વિદ્યાર્થી માહિતી'!C40="","",'સામયિક કસોટી-2'!Q42)</f>
        <v/>
      </c>
      <c r="AD43" s="51"/>
      <c r="AE43" s="51"/>
      <c r="AF43" s="186" t="str">
        <f>IF('વિદ્યાર્થી માહિતી'!C40="","",ROUND(SUM(AB43:AE43),0))</f>
        <v/>
      </c>
      <c r="AG43" s="184"/>
      <c r="AH43" s="174" t="str">
        <f>IF('વિદ્યાર્થી માહિતી'!C40="","",'સામયિક કસોટી-1'!R42)</f>
        <v/>
      </c>
      <c r="AI43" s="174" t="str">
        <f>IF('વિદ્યાર્થી માહિતી'!C40="","",'સામયિક કસોટી-2'!R42)</f>
        <v/>
      </c>
      <c r="AJ43" s="51"/>
      <c r="AK43" s="51"/>
      <c r="AL43" s="186" t="str">
        <f>IF('વિદ્યાર્થી માહિતી'!C40="","",ROUND(SUM(AH43:AK43),0))</f>
        <v/>
      </c>
      <c r="AM43" s="184"/>
      <c r="AN43" s="174" t="str">
        <f>IF('વિદ્યાર્થી માહિતી'!C40="","",'સામયિક કસોટી-1'!S42)</f>
        <v/>
      </c>
      <c r="AO43" s="174" t="str">
        <f>IF('વિદ્યાર્થી માહિતી'!C40="","",'સામયિક કસોટી-2'!S42)</f>
        <v/>
      </c>
      <c r="AP43" s="51"/>
      <c r="AQ43" s="51"/>
      <c r="AR43" s="186" t="str">
        <f>IF('વિદ્યાર્થી માહિતી'!C40="","",ROUND(SUM(AN43:AQ43),0))</f>
        <v/>
      </c>
      <c r="AS43" s="184"/>
      <c r="AT43" s="51"/>
      <c r="AU43" s="51"/>
      <c r="AV43" s="182" t="str">
        <f>IF('વિદ્યાર્થી માહિતી'!C40="","",ROUND(SUM(AT43:AU43),0))</f>
        <v/>
      </c>
      <c r="AW43" s="184"/>
      <c r="AX43" s="51"/>
      <c r="AY43" s="51"/>
      <c r="AZ43" s="182" t="str">
        <f>IF('વિદ્યાર્થી માહિતી'!C40="","",ROUND(SUM(AX43:AY43),0))</f>
        <v/>
      </c>
      <c r="BA43" s="184"/>
      <c r="BB43" s="51"/>
      <c r="BC43" s="51"/>
      <c r="BD43" s="182" t="str">
        <f>IF('વિદ્યાર્થી માહિતી'!C40="","",ROUND(SUM(BB43:BC43),0))</f>
        <v/>
      </c>
    </row>
    <row r="44" spans="1:56" ht="23.25" customHeight="1" x14ac:dyDescent="0.2">
      <c r="A44" s="41">
        <f>'વિદ્યાર્થી માહિતી'!A41</f>
        <v>40</v>
      </c>
      <c r="B44" s="41" t="str">
        <f>IF('વિદ્યાર્થી માહિતી'!B41="","",'વિદ્યાર્થી માહિતી'!B41)</f>
        <v/>
      </c>
      <c r="C44" s="52" t="str">
        <f>IF('વિદ્યાર્થી માહિતી'!C41="","",'વિદ્યાર્થી માહિતી'!C41)</f>
        <v/>
      </c>
      <c r="D44" s="174" t="str">
        <f>IF(C44="","",'સામયિક કસોટી-1'!M43)</f>
        <v/>
      </c>
      <c r="E44" s="174" t="str">
        <f>IF(C44="","",'સામયિક કસોટી-2'!M43)</f>
        <v/>
      </c>
      <c r="F44" s="51"/>
      <c r="G44" s="51"/>
      <c r="H44" s="186" t="str">
        <f>IF('વિદ્યાર્થી માહિતી'!C41="","",ROUND(SUM(D44:G44),0))</f>
        <v/>
      </c>
      <c r="I44" s="184"/>
      <c r="J44" s="174" t="str">
        <f>IF('વિદ્યાર્થી માહિતી'!C41="","",'સામયિક કસોટી-1'!N43)</f>
        <v/>
      </c>
      <c r="K44" s="174" t="str">
        <f>IF('વિદ્યાર્થી માહિતી'!C41="","",'સામયિક કસોટી-2'!N43)</f>
        <v/>
      </c>
      <c r="L44" s="51"/>
      <c r="M44" s="51"/>
      <c r="N44" s="186" t="str">
        <f>IF('વિદ્યાર્થી માહિતી'!C41="","",ROUND(SUM(J44:M44),0))</f>
        <v/>
      </c>
      <c r="O44" s="184"/>
      <c r="P44" s="174" t="str">
        <f>IF('વિદ્યાર્થી માહિતી'!C41="","",'સામયિક કસોટી-1'!O43)</f>
        <v/>
      </c>
      <c r="Q44" s="174" t="str">
        <f>IF('વિદ્યાર્થી માહિતી'!C41="","",'સામયિક કસોટી-2'!O43)</f>
        <v/>
      </c>
      <c r="R44" s="51"/>
      <c r="S44" s="51"/>
      <c r="T44" s="186" t="str">
        <f>IF('વિદ્યાર્થી માહિતી'!C41="","",ROUND(SUM(P44:S44),0))</f>
        <v/>
      </c>
      <c r="U44" s="184"/>
      <c r="V44" s="174" t="str">
        <f>IF('વિદ્યાર્થી માહિતી'!C41="","",'સામયિક કસોટી-1'!P43)</f>
        <v/>
      </c>
      <c r="W44" s="174" t="str">
        <f>IF('વિદ્યાર્થી માહિતી'!C41="","",'સામયિક કસોટી-2'!P43)</f>
        <v/>
      </c>
      <c r="X44" s="51"/>
      <c r="Y44" s="51"/>
      <c r="Z44" s="186" t="str">
        <f>IF('વિદ્યાર્થી માહિતી'!C41="","",ROUND(SUM(V44:Y44),0))</f>
        <v/>
      </c>
      <c r="AA44" s="184"/>
      <c r="AB44" s="174" t="str">
        <f>IF('વિદ્યાર્થી માહિતી'!C41="","",'સામયિક કસોટી-1'!Q43)</f>
        <v/>
      </c>
      <c r="AC44" s="174" t="str">
        <f>IF('વિદ્યાર્થી માહિતી'!C41="","",'સામયિક કસોટી-2'!Q43)</f>
        <v/>
      </c>
      <c r="AD44" s="51"/>
      <c r="AE44" s="51"/>
      <c r="AF44" s="186" t="str">
        <f>IF('વિદ્યાર્થી માહિતી'!C41="","",ROUND(SUM(AB44:AE44),0))</f>
        <v/>
      </c>
      <c r="AG44" s="184"/>
      <c r="AH44" s="174" t="str">
        <f>IF('વિદ્યાર્થી માહિતી'!C41="","",'સામયિક કસોટી-1'!R43)</f>
        <v/>
      </c>
      <c r="AI44" s="174" t="str">
        <f>IF('વિદ્યાર્થી માહિતી'!C41="","",'સામયિક કસોટી-2'!R43)</f>
        <v/>
      </c>
      <c r="AJ44" s="51"/>
      <c r="AK44" s="51"/>
      <c r="AL44" s="186" t="str">
        <f>IF('વિદ્યાર્થી માહિતી'!C41="","",ROUND(SUM(AH44:AK44),0))</f>
        <v/>
      </c>
      <c r="AM44" s="184"/>
      <c r="AN44" s="174" t="str">
        <f>IF('વિદ્યાર્થી માહિતી'!C41="","",'સામયિક કસોટી-1'!S43)</f>
        <v/>
      </c>
      <c r="AO44" s="174" t="str">
        <f>IF('વિદ્યાર્થી માહિતી'!C41="","",'સામયિક કસોટી-2'!S43)</f>
        <v/>
      </c>
      <c r="AP44" s="51"/>
      <c r="AQ44" s="51"/>
      <c r="AR44" s="186" t="str">
        <f>IF('વિદ્યાર્થી માહિતી'!C41="","",ROUND(SUM(AN44:AQ44),0))</f>
        <v/>
      </c>
      <c r="AS44" s="184"/>
      <c r="AT44" s="51"/>
      <c r="AU44" s="51"/>
      <c r="AV44" s="182" t="str">
        <f>IF('વિદ્યાર્થી માહિતી'!C41="","",ROUND(SUM(AT44:AU44),0))</f>
        <v/>
      </c>
      <c r="AW44" s="184"/>
      <c r="AX44" s="51"/>
      <c r="AY44" s="51"/>
      <c r="AZ44" s="182" t="str">
        <f>IF('વિદ્યાર્થી માહિતી'!C41="","",ROUND(SUM(AX44:AY44),0))</f>
        <v/>
      </c>
      <c r="BA44" s="184"/>
      <c r="BB44" s="51"/>
      <c r="BC44" s="51"/>
      <c r="BD44" s="182" t="str">
        <f>IF('વિદ્યાર્થી માહિતી'!C41="","",ROUND(SUM(BB44:BC44),0))</f>
        <v/>
      </c>
    </row>
    <row r="45" spans="1:56" ht="23.25" customHeight="1" x14ac:dyDescent="0.2">
      <c r="A45" s="41">
        <f>'વિદ્યાર્થી માહિતી'!A42</f>
        <v>41</v>
      </c>
      <c r="B45" s="41" t="str">
        <f>IF('વિદ્યાર્થી માહિતી'!B42="","",'વિદ્યાર્થી માહિતી'!B42)</f>
        <v/>
      </c>
      <c r="C45" s="52" t="str">
        <f>IF('વિદ્યાર્થી માહિતી'!C42="","",'વિદ્યાર્થી માહિતી'!C42)</f>
        <v/>
      </c>
      <c r="D45" s="174" t="str">
        <f>IF(C45="","",'સામયિક કસોટી-1'!M44)</f>
        <v/>
      </c>
      <c r="E45" s="174" t="str">
        <f>IF(C45="","",'સામયિક કસોટી-2'!M44)</f>
        <v/>
      </c>
      <c r="F45" s="51"/>
      <c r="G45" s="51"/>
      <c r="H45" s="186" t="str">
        <f>IF('વિદ્યાર્થી માહિતી'!C42="","",ROUND(SUM(D45:G45),0))</f>
        <v/>
      </c>
      <c r="I45" s="184"/>
      <c r="J45" s="174" t="str">
        <f>IF('વિદ્યાર્થી માહિતી'!C42="","",'સામયિક કસોટી-1'!N44)</f>
        <v/>
      </c>
      <c r="K45" s="174" t="str">
        <f>IF('વિદ્યાર્થી માહિતી'!C42="","",'સામયિક કસોટી-2'!N44)</f>
        <v/>
      </c>
      <c r="L45" s="51"/>
      <c r="M45" s="51"/>
      <c r="N45" s="186" t="str">
        <f>IF('વિદ્યાર્થી માહિતી'!C42="","",ROUND(SUM(J45:M45),0))</f>
        <v/>
      </c>
      <c r="O45" s="184"/>
      <c r="P45" s="174" t="str">
        <f>IF('વિદ્યાર્થી માહિતી'!C42="","",'સામયિક કસોટી-1'!O44)</f>
        <v/>
      </c>
      <c r="Q45" s="174" t="str">
        <f>IF('વિદ્યાર્થી માહિતી'!C42="","",'સામયિક કસોટી-2'!O44)</f>
        <v/>
      </c>
      <c r="R45" s="51"/>
      <c r="S45" s="51"/>
      <c r="T45" s="186" t="str">
        <f>IF('વિદ્યાર્થી માહિતી'!C42="","",ROUND(SUM(P45:S45),0))</f>
        <v/>
      </c>
      <c r="U45" s="184"/>
      <c r="V45" s="174" t="str">
        <f>IF('વિદ્યાર્થી માહિતી'!C42="","",'સામયિક કસોટી-1'!P44)</f>
        <v/>
      </c>
      <c r="W45" s="174" t="str">
        <f>IF('વિદ્યાર્થી માહિતી'!C42="","",'સામયિક કસોટી-2'!P44)</f>
        <v/>
      </c>
      <c r="X45" s="51"/>
      <c r="Y45" s="51"/>
      <c r="Z45" s="186" t="str">
        <f>IF('વિદ્યાર્થી માહિતી'!C42="","",ROUND(SUM(V45:Y45),0))</f>
        <v/>
      </c>
      <c r="AA45" s="184"/>
      <c r="AB45" s="174" t="str">
        <f>IF('વિદ્યાર્થી માહિતી'!C42="","",'સામયિક કસોટી-1'!Q44)</f>
        <v/>
      </c>
      <c r="AC45" s="174" t="str">
        <f>IF('વિદ્યાર્થી માહિતી'!C42="","",'સામયિક કસોટી-2'!Q44)</f>
        <v/>
      </c>
      <c r="AD45" s="51"/>
      <c r="AE45" s="51"/>
      <c r="AF45" s="186" t="str">
        <f>IF('વિદ્યાર્થી માહિતી'!C42="","",ROUND(SUM(AB45:AE45),0))</f>
        <v/>
      </c>
      <c r="AG45" s="184"/>
      <c r="AH45" s="174" t="str">
        <f>IF('વિદ્યાર્થી માહિતી'!C42="","",'સામયિક કસોટી-1'!R44)</f>
        <v/>
      </c>
      <c r="AI45" s="174" t="str">
        <f>IF('વિદ્યાર્થી માહિતી'!C42="","",'સામયિક કસોટી-2'!R44)</f>
        <v/>
      </c>
      <c r="AJ45" s="51"/>
      <c r="AK45" s="51"/>
      <c r="AL45" s="186" t="str">
        <f>IF('વિદ્યાર્થી માહિતી'!C42="","",ROUND(SUM(AH45:AK45),0))</f>
        <v/>
      </c>
      <c r="AM45" s="184"/>
      <c r="AN45" s="174" t="str">
        <f>IF('વિદ્યાર્થી માહિતી'!C42="","",'સામયિક કસોટી-1'!S44)</f>
        <v/>
      </c>
      <c r="AO45" s="174" t="str">
        <f>IF('વિદ્યાર્થી માહિતી'!C42="","",'સામયિક કસોટી-2'!S44)</f>
        <v/>
      </c>
      <c r="AP45" s="51"/>
      <c r="AQ45" s="51"/>
      <c r="AR45" s="186" t="str">
        <f>IF('વિદ્યાર્થી માહિતી'!C42="","",ROUND(SUM(AN45:AQ45),0))</f>
        <v/>
      </c>
      <c r="AS45" s="184"/>
      <c r="AT45" s="51"/>
      <c r="AU45" s="51"/>
      <c r="AV45" s="182" t="str">
        <f>IF('વિદ્યાર્થી માહિતી'!C42="","",ROUND(SUM(AT45:AU45),0))</f>
        <v/>
      </c>
      <c r="AW45" s="184"/>
      <c r="AX45" s="51"/>
      <c r="AY45" s="51"/>
      <c r="AZ45" s="182" t="str">
        <f>IF('વિદ્યાર્થી માહિતી'!C42="","",ROUND(SUM(AX45:AY45),0))</f>
        <v/>
      </c>
      <c r="BA45" s="184"/>
      <c r="BB45" s="51"/>
      <c r="BC45" s="51"/>
      <c r="BD45" s="182" t="str">
        <f>IF('વિદ્યાર્થી માહિતી'!C42="","",ROUND(SUM(BB45:BC45),0))</f>
        <v/>
      </c>
    </row>
    <row r="46" spans="1:56" ht="23.25" customHeight="1" x14ac:dyDescent="0.2">
      <c r="A46" s="41">
        <f>'વિદ્યાર્થી માહિતી'!A43</f>
        <v>42</v>
      </c>
      <c r="B46" s="41" t="str">
        <f>IF('વિદ્યાર્થી માહિતી'!B43="","",'વિદ્યાર્થી માહિતી'!B43)</f>
        <v/>
      </c>
      <c r="C46" s="52" t="str">
        <f>IF('વિદ્યાર્થી માહિતી'!C43="","",'વિદ્યાર્થી માહિતી'!C43)</f>
        <v/>
      </c>
      <c r="D46" s="174" t="str">
        <f>IF(C46="","",'સામયિક કસોટી-1'!M45)</f>
        <v/>
      </c>
      <c r="E46" s="174" t="str">
        <f>IF(C46="","",'સામયિક કસોટી-2'!M45)</f>
        <v/>
      </c>
      <c r="F46" s="51"/>
      <c r="G46" s="51"/>
      <c r="H46" s="186" t="str">
        <f>IF('વિદ્યાર્થી માહિતી'!C43="","",ROUND(SUM(D46:G46),0))</f>
        <v/>
      </c>
      <c r="I46" s="184"/>
      <c r="J46" s="174" t="str">
        <f>IF('વિદ્યાર્થી માહિતી'!C43="","",'સામયિક કસોટી-1'!N45)</f>
        <v/>
      </c>
      <c r="K46" s="174" t="str">
        <f>IF('વિદ્યાર્થી માહિતી'!C43="","",'સામયિક કસોટી-2'!N45)</f>
        <v/>
      </c>
      <c r="L46" s="51"/>
      <c r="M46" s="51"/>
      <c r="N46" s="186" t="str">
        <f>IF('વિદ્યાર્થી માહિતી'!C43="","",ROUND(SUM(J46:M46),0))</f>
        <v/>
      </c>
      <c r="O46" s="184"/>
      <c r="P46" s="174" t="str">
        <f>IF('વિદ્યાર્થી માહિતી'!C43="","",'સામયિક કસોટી-1'!O45)</f>
        <v/>
      </c>
      <c r="Q46" s="174" t="str">
        <f>IF('વિદ્યાર્થી માહિતી'!C43="","",'સામયિક કસોટી-2'!O45)</f>
        <v/>
      </c>
      <c r="R46" s="51"/>
      <c r="S46" s="51"/>
      <c r="T46" s="186" t="str">
        <f>IF('વિદ્યાર્થી માહિતી'!C43="","",ROUND(SUM(P46:S46),0))</f>
        <v/>
      </c>
      <c r="U46" s="184"/>
      <c r="V46" s="174" t="str">
        <f>IF('વિદ્યાર્થી માહિતી'!C43="","",'સામયિક કસોટી-1'!P45)</f>
        <v/>
      </c>
      <c r="W46" s="174" t="str">
        <f>IF('વિદ્યાર્થી માહિતી'!C43="","",'સામયિક કસોટી-2'!P45)</f>
        <v/>
      </c>
      <c r="X46" s="51"/>
      <c r="Y46" s="51"/>
      <c r="Z46" s="186" t="str">
        <f>IF('વિદ્યાર્થી માહિતી'!C43="","",ROUND(SUM(V46:Y46),0))</f>
        <v/>
      </c>
      <c r="AA46" s="184"/>
      <c r="AB46" s="174" t="str">
        <f>IF('વિદ્યાર્થી માહિતી'!C43="","",'સામયિક કસોટી-1'!Q45)</f>
        <v/>
      </c>
      <c r="AC46" s="174" t="str">
        <f>IF('વિદ્યાર્થી માહિતી'!C43="","",'સામયિક કસોટી-2'!Q45)</f>
        <v/>
      </c>
      <c r="AD46" s="51"/>
      <c r="AE46" s="51"/>
      <c r="AF46" s="186" t="str">
        <f>IF('વિદ્યાર્થી માહિતી'!C43="","",ROUND(SUM(AB46:AE46),0))</f>
        <v/>
      </c>
      <c r="AG46" s="184"/>
      <c r="AH46" s="174" t="str">
        <f>IF('વિદ્યાર્થી માહિતી'!C43="","",'સામયિક કસોટી-1'!R45)</f>
        <v/>
      </c>
      <c r="AI46" s="174" t="str">
        <f>IF('વિદ્યાર્થી માહિતી'!C43="","",'સામયિક કસોટી-2'!R45)</f>
        <v/>
      </c>
      <c r="AJ46" s="51"/>
      <c r="AK46" s="51"/>
      <c r="AL46" s="186" t="str">
        <f>IF('વિદ્યાર્થી માહિતી'!C43="","",ROUND(SUM(AH46:AK46),0))</f>
        <v/>
      </c>
      <c r="AM46" s="184"/>
      <c r="AN46" s="174" t="str">
        <f>IF('વિદ્યાર્થી માહિતી'!C43="","",'સામયિક કસોટી-1'!S45)</f>
        <v/>
      </c>
      <c r="AO46" s="174" t="str">
        <f>IF('વિદ્યાર્થી માહિતી'!C43="","",'સામયિક કસોટી-2'!S45)</f>
        <v/>
      </c>
      <c r="AP46" s="51"/>
      <c r="AQ46" s="51"/>
      <c r="AR46" s="186" t="str">
        <f>IF('વિદ્યાર્થી માહિતી'!C43="","",ROUND(SUM(AN46:AQ46),0))</f>
        <v/>
      </c>
      <c r="AS46" s="184"/>
      <c r="AT46" s="51"/>
      <c r="AU46" s="51"/>
      <c r="AV46" s="182" t="str">
        <f>IF('વિદ્યાર્થી માહિતી'!C43="","",ROUND(SUM(AT46:AU46),0))</f>
        <v/>
      </c>
      <c r="AW46" s="184"/>
      <c r="AX46" s="51"/>
      <c r="AY46" s="51"/>
      <c r="AZ46" s="182" t="str">
        <f>IF('વિદ્યાર્થી માહિતી'!C43="","",ROUND(SUM(AX46:AY46),0))</f>
        <v/>
      </c>
      <c r="BA46" s="184"/>
      <c r="BB46" s="51"/>
      <c r="BC46" s="51"/>
      <c r="BD46" s="182" t="str">
        <f>IF('વિદ્યાર્થી માહિતી'!C43="","",ROUND(SUM(BB46:BC46),0))</f>
        <v/>
      </c>
    </row>
    <row r="47" spans="1:56" ht="23.25" customHeight="1" x14ac:dyDescent="0.2">
      <c r="A47" s="41">
        <f>'વિદ્યાર્થી માહિતી'!A44</f>
        <v>43</v>
      </c>
      <c r="B47" s="41" t="str">
        <f>IF('વિદ્યાર્થી માહિતી'!B44="","",'વિદ્યાર્થી માહિતી'!B44)</f>
        <v/>
      </c>
      <c r="C47" s="52" t="str">
        <f>IF('વિદ્યાર્થી માહિતી'!C44="","",'વિદ્યાર્થી માહિતી'!C44)</f>
        <v/>
      </c>
      <c r="D47" s="174" t="str">
        <f>IF(C47="","",'સામયિક કસોટી-1'!M46)</f>
        <v/>
      </c>
      <c r="E47" s="174" t="str">
        <f>IF(C47="","",'સામયિક કસોટી-2'!M46)</f>
        <v/>
      </c>
      <c r="F47" s="51"/>
      <c r="G47" s="51"/>
      <c r="H47" s="186" t="str">
        <f>IF('વિદ્યાર્થી માહિતી'!C44="","",ROUND(SUM(D47:G47),0))</f>
        <v/>
      </c>
      <c r="I47" s="184"/>
      <c r="J47" s="174" t="str">
        <f>IF('વિદ્યાર્થી માહિતી'!C44="","",'સામયિક કસોટી-1'!N46)</f>
        <v/>
      </c>
      <c r="K47" s="174" t="str">
        <f>IF('વિદ્યાર્થી માહિતી'!C44="","",'સામયિક કસોટી-2'!N46)</f>
        <v/>
      </c>
      <c r="L47" s="51"/>
      <c r="M47" s="51"/>
      <c r="N47" s="186" t="str">
        <f>IF('વિદ્યાર્થી માહિતી'!C44="","",ROUND(SUM(J47:M47),0))</f>
        <v/>
      </c>
      <c r="O47" s="184"/>
      <c r="P47" s="174" t="str">
        <f>IF('વિદ્યાર્થી માહિતી'!C44="","",'સામયિક કસોટી-1'!O46)</f>
        <v/>
      </c>
      <c r="Q47" s="174" t="str">
        <f>IF('વિદ્યાર્થી માહિતી'!C44="","",'સામયિક કસોટી-2'!O46)</f>
        <v/>
      </c>
      <c r="R47" s="51"/>
      <c r="S47" s="51"/>
      <c r="T47" s="186" t="str">
        <f>IF('વિદ્યાર્થી માહિતી'!C44="","",ROUND(SUM(P47:S47),0))</f>
        <v/>
      </c>
      <c r="U47" s="184"/>
      <c r="V47" s="174" t="str">
        <f>IF('વિદ્યાર્થી માહિતી'!C44="","",'સામયિક કસોટી-1'!P46)</f>
        <v/>
      </c>
      <c r="W47" s="174" t="str">
        <f>IF('વિદ્યાર્થી માહિતી'!C44="","",'સામયિક કસોટી-2'!P46)</f>
        <v/>
      </c>
      <c r="X47" s="51"/>
      <c r="Y47" s="51"/>
      <c r="Z47" s="186" t="str">
        <f>IF('વિદ્યાર્થી માહિતી'!C44="","",ROUND(SUM(V47:Y47),0))</f>
        <v/>
      </c>
      <c r="AA47" s="184"/>
      <c r="AB47" s="174" t="str">
        <f>IF('વિદ્યાર્થી માહિતી'!C44="","",'સામયિક કસોટી-1'!Q46)</f>
        <v/>
      </c>
      <c r="AC47" s="174" t="str">
        <f>IF('વિદ્યાર્થી માહિતી'!C44="","",'સામયિક કસોટી-2'!Q46)</f>
        <v/>
      </c>
      <c r="AD47" s="51"/>
      <c r="AE47" s="51"/>
      <c r="AF47" s="186" t="str">
        <f>IF('વિદ્યાર્થી માહિતી'!C44="","",ROUND(SUM(AB47:AE47),0))</f>
        <v/>
      </c>
      <c r="AG47" s="184"/>
      <c r="AH47" s="174" t="str">
        <f>IF('વિદ્યાર્થી માહિતી'!C44="","",'સામયિક કસોટી-1'!R46)</f>
        <v/>
      </c>
      <c r="AI47" s="174" t="str">
        <f>IF('વિદ્યાર્થી માહિતી'!C44="","",'સામયિક કસોટી-2'!R46)</f>
        <v/>
      </c>
      <c r="AJ47" s="51"/>
      <c r="AK47" s="51"/>
      <c r="AL47" s="186" t="str">
        <f>IF('વિદ્યાર્થી માહિતી'!C44="","",ROUND(SUM(AH47:AK47),0))</f>
        <v/>
      </c>
      <c r="AM47" s="184"/>
      <c r="AN47" s="174" t="str">
        <f>IF('વિદ્યાર્થી માહિતી'!C44="","",'સામયિક કસોટી-1'!S46)</f>
        <v/>
      </c>
      <c r="AO47" s="174" t="str">
        <f>IF('વિદ્યાર્થી માહિતી'!C44="","",'સામયિક કસોટી-2'!S46)</f>
        <v/>
      </c>
      <c r="AP47" s="51"/>
      <c r="AQ47" s="51"/>
      <c r="AR47" s="186" t="str">
        <f>IF('વિદ્યાર્થી માહિતી'!C44="","",ROUND(SUM(AN47:AQ47),0))</f>
        <v/>
      </c>
      <c r="AS47" s="184"/>
      <c r="AT47" s="51"/>
      <c r="AU47" s="51"/>
      <c r="AV47" s="182" t="str">
        <f>IF('વિદ્યાર્થી માહિતી'!C44="","",ROUND(SUM(AT47:AU47),0))</f>
        <v/>
      </c>
      <c r="AW47" s="184"/>
      <c r="AX47" s="51"/>
      <c r="AY47" s="51"/>
      <c r="AZ47" s="182" t="str">
        <f>IF('વિદ્યાર્થી માહિતી'!C44="","",ROUND(SUM(AX47:AY47),0))</f>
        <v/>
      </c>
      <c r="BA47" s="184"/>
      <c r="BB47" s="51"/>
      <c r="BC47" s="51"/>
      <c r="BD47" s="182" t="str">
        <f>IF('વિદ્યાર્થી માહિતી'!C44="","",ROUND(SUM(BB47:BC47),0))</f>
        <v/>
      </c>
    </row>
    <row r="48" spans="1:56" ht="23.25" customHeight="1" x14ac:dyDescent="0.2">
      <c r="A48" s="41">
        <f>'વિદ્યાર્થી માહિતી'!A45</f>
        <v>44</v>
      </c>
      <c r="B48" s="41" t="str">
        <f>IF('વિદ્યાર્થી માહિતી'!B45="","",'વિદ્યાર્થી માહિતી'!B45)</f>
        <v/>
      </c>
      <c r="C48" s="52" t="str">
        <f>IF('વિદ્યાર્થી માહિતી'!C45="","",'વિદ્યાર્થી માહિતી'!C45)</f>
        <v/>
      </c>
      <c r="D48" s="174" t="str">
        <f>IF(C48="","",'સામયિક કસોટી-1'!M47)</f>
        <v/>
      </c>
      <c r="E48" s="174" t="str">
        <f>IF(C48="","",'સામયિક કસોટી-2'!M47)</f>
        <v/>
      </c>
      <c r="F48" s="51"/>
      <c r="G48" s="51"/>
      <c r="H48" s="186" t="str">
        <f>IF('વિદ્યાર્થી માહિતી'!C45="","",ROUND(SUM(D48:G48),0))</f>
        <v/>
      </c>
      <c r="I48" s="184"/>
      <c r="J48" s="174" t="str">
        <f>IF('વિદ્યાર્થી માહિતી'!C45="","",'સામયિક કસોટી-1'!N47)</f>
        <v/>
      </c>
      <c r="K48" s="174" t="str">
        <f>IF('વિદ્યાર્થી માહિતી'!C45="","",'સામયિક કસોટી-2'!N47)</f>
        <v/>
      </c>
      <c r="L48" s="51"/>
      <c r="M48" s="51"/>
      <c r="N48" s="186" t="str">
        <f>IF('વિદ્યાર્થી માહિતી'!C45="","",ROUND(SUM(J48:M48),0))</f>
        <v/>
      </c>
      <c r="O48" s="184"/>
      <c r="P48" s="174" t="str">
        <f>IF('વિદ્યાર્થી માહિતી'!C45="","",'સામયિક કસોટી-1'!O47)</f>
        <v/>
      </c>
      <c r="Q48" s="174" t="str">
        <f>IF('વિદ્યાર્થી માહિતી'!C45="","",'સામયિક કસોટી-2'!O47)</f>
        <v/>
      </c>
      <c r="R48" s="51"/>
      <c r="S48" s="51"/>
      <c r="T48" s="186" t="str">
        <f>IF('વિદ્યાર્થી માહિતી'!C45="","",ROUND(SUM(P48:S48),0))</f>
        <v/>
      </c>
      <c r="U48" s="184"/>
      <c r="V48" s="174" t="str">
        <f>IF('વિદ્યાર્થી માહિતી'!C45="","",'સામયિક કસોટી-1'!P47)</f>
        <v/>
      </c>
      <c r="W48" s="174" t="str">
        <f>IF('વિદ્યાર્થી માહિતી'!C45="","",'સામયિક કસોટી-2'!P47)</f>
        <v/>
      </c>
      <c r="X48" s="51"/>
      <c r="Y48" s="51"/>
      <c r="Z48" s="186" t="str">
        <f>IF('વિદ્યાર્થી માહિતી'!C45="","",ROUND(SUM(V48:Y48),0))</f>
        <v/>
      </c>
      <c r="AA48" s="184"/>
      <c r="AB48" s="174" t="str">
        <f>IF('વિદ્યાર્થી માહિતી'!C45="","",'સામયિક કસોટી-1'!Q47)</f>
        <v/>
      </c>
      <c r="AC48" s="174" t="str">
        <f>IF('વિદ્યાર્થી માહિતી'!C45="","",'સામયિક કસોટી-2'!Q47)</f>
        <v/>
      </c>
      <c r="AD48" s="51"/>
      <c r="AE48" s="51"/>
      <c r="AF48" s="186" t="str">
        <f>IF('વિદ્યાર્થી માહિતી'!C45="","",ROUND(SUM(AB48:AE48),0))</f>
        <v/>
      </c>
      <c r="AG48" s="184"/>
      <c r="AH48" s="174" t="str">
        <f>IF('વિદ્યાર્થી માહિતી'!C45="","",'સામયિક કસોટી-1'!R47)</f>
        <v/>
      </c>
      <c r="AI48" s="174" t="str">
        <f>IF('વિદ્યાર્થી માહિતી'!C45="","",'સામયિક કસોટી-2'!R47)</f>
        <v/>
      </c>
      <c r="AJ48" s="51"/>
      <c r="AK48" s="51"/>
      <c r="AL48" s="186" t="str">
        <f>IF('વિદ્યાર્થી માહિતી'!C45="","",ROUND(SUM(AH48:AK48),0))</f>
        <v/>
      </c>
      <c r="AM48" s="184"/>
      <c r="AN48" s="174" t="str">
        <f>IF('વિદ્યાર્થી માહિતી'!C45="","",'સામયિક કસોટી-1'!S47)</f>
        <v/>
      </c>
      <c r="AO48" s="174" t="str">
        <f>IF('વિદ્યાર્થી માહિતી'!C45="","",'સામયિક કસોટી-2'!S47)</f>
        <v/>
      </c>
      <c r="AP48" s="51"/>
      <c r="AQ48" s="51"/>
      <c r="AR48" s="186" t="str">
        <f>IF('વિદ્યાર્થી માહિતી'!C45="","",ROUND(SUM(AN48:AQ48),0))</f>
        <v/>
      </c>
      <c r="AS48" s="184"/>
      <c r="AT48" s="51"/>
      <c r="AU48" s="51"/>
      <c r="AV48" s="182" t="str">
        <f>IF('વિદ્યાર્થી માહિતી'!C45="","",ROUND(SUM(AT48:AU48),0))</f>
        <v/>
      </c>
      <c r="AW48" s="184"/>
      <c r="AX48" s="51"/>
      <c r="AY48" s="51"/>
      <c r="AZ48" s="182" t="str">
        <f>IF('વિદ્યાર્થી માહિતી'!C45="","",ROUND(SUM(AX48:AY48),0))</f>
        <v/>
      </c>
      <c r="BA48" s="184"/>
      <c r="BB48" s="51"/>
      <c r="BC48" s="51"/>
      <c r="BD48" s="182" t="str">
        <f>IF('વિદ્યાર્થી માહિતી'!C45="","",ROUND(SUM(BB48:BC48),0))</f>
        <v/>
      </c>
    </row>
    <row r="49" spans="1:56" ht="23.25" customHeight="1" x14ac:dyDescent="0.2">
      <c r="A49" s="41">
        <f>'વિદ્યાર્થી માહિતી'!A46</f>
        <v>45</v>
      </c>
      <c r="B49" s="41" t="str">
        <f>IF('વિદ્યાર્થી માહિતી'!B46="","",'વિદ્યાર્થી માહિતી'!B46)</f>
        <v/>
      </c>
      <c r="C49" s="52" t="str">
        <f>IF('વિદ્યાર્થી માહિતી'!C46="","",'વિદ્યાર્થી માહિતી'!C46)</f>
        <v/>
      </c>
      <c r="D49" s="174" t="str">
        <f>IF(C49="","",'સામયિક કસોટી-1'!M48)</f>
        <v/>
      </c>
      <c r="E49" s="174" t="str">
        <f>IF(C49="","",'સામયિક કસોટી-2'!M48)</f>
        <v/>
      </c>
      <c r="F49" s="51"/>
      <c r="G49" s="51"/>
      <c r="H49" s="186" t="str">
        <f>IF('વિદ્યાર્થી માહિતી'!C46="","",ROUND(SUM(D49:G49),0))</f>
        <v/>
      </c>
      <c r="I49" s="184"/>
      <c r="J49" s="174" t="str">
        <f>IF('વિદ્યાર્થી માહિતી'!C46="","",'સામયિક કસોટી-1'!N48)</f>
        <v/>
      </c>
      <c r="K49" s="174" t="str">
        <f>IF('વિદ્યાર્થી માહિતી'!C46="","",'સામયિક કસોટી-2'!N48)</f>
        <v/>
      </c>
      <c r="L49" s="51"/>
      <c r="M49" s="51"/>
      <c r="N49" s="186" t="str">
        <f>IF('વિદ્યાર્થી માહિતી'!C46="","",ROUND(SUM(J49:M49),0))</f>
        <v/>
      </c>
      <c r="O49" s="184"/>
      <c r="P49" s="174" t="str">
        <f>IF('વિદ્યાર્થી માહિતી'!C46="","",'સામયિક કસોટી-1'!O48)</f>
        <v/>
      </c>
      <c r="Q49" s="174" t="str">
        <f>IF('વિદ્યાર્થી માહિતી'!C46="","",'સામયિક કસોટી-2'!O48)</f>
        <v/>
      </c>
      <c r="R49" s="51"/>
      <c r="S49" s="51"/>
      <c r="T49" s="186" t="str">
        <f>IF('વિદ્યાર્થી માહિતી'!C46="","",ROUND(SUM(P49:S49),0))</f>
        <v/>
      </c>
      <c r="U49" s="184"/>
      <c r="V49" s="174" t="str">
        <f>IF('વિદ્યાર્થી માહિતી'!C46="","",'સામયિક કસોટી-1'!P48)</f>
        <v/>
      </c>
      <c r="W49" s="174" t="str">
        <f>IF('વિદ્યાર્થી માહિતી'!C46="","",'સામયિક કસોટી-2'!P48)</f>
        <v/>
      </c>
      <c r="X49" s="51"/>
      <c r="Y49" s="51"/>
      <c r="Z49" s="186" t="str">
        <f>IF('વિદ્યાર્થી માહિતી'!C46="","",ROUND(SUM(V49:Y49),0))</f>
        <v/>
      </c>
      <c r="AA49" s="184"/>
      <c r="AB49" s="174" t="str">
        <f>IF('વિદ્યાર્થી માહિતી'!C46="","",'સામયિક કસોટી-1'!Q48)</f>
        <v/>
      </c>
      <c r="AC49" s="174" t="str">
        <f>IF('વિદ્યાર્થી માહિતી'!C46="","",'સામયિક કસોટી-2'!Q48)</f>
        <v/>
      </c>
      <c r="AD49" s="51"/>
      <c r="AE49" s="51"/>
      <c r="AF49" s="186" t="str">
        <f>IF('વિદ્યાર્થી માહિતી'!C46="","",ROUND(SUM(AB49:AE49),0))</f>
        <v/>
      </c>
      <c r="AG49" s="184"/>
      <c r="AH49" s="174" t="str">
        <f>IF('વિદ્યાર્થી માહિતી'!C46="","",'સામયિક કસોટી-1'!R48)</f>
        <v/>
      </c>
      <c r="AI49" s="174" t="str">
        <f>IF('વિદ્યાર્થી માહિતી'!C46="","",'સામયિક કસોટી-2'!R48)</f>
        <v/>
      </c>
      <c r="AJ49" s="51"/>
      <c r="AK49" s="51"/>
      <c r="AL49" s="186" t="str">
        <f>IF('વિદ્યાર્થી માહિતી'!C46="","",ROUND(SUM(AH49:AK49),0))</f>
        <v/>
      </c>
      <c r="AM49" s="184"/>
      <c r="AN49" s="174" t="str">
        <f>IF('વિદ્યાર્થી માહિતી'!C46="","",'સામયિક કસોટી-1'!S48)</f>
        <v/>
      </c>
      <c r="AO49" s="174" t="str">
        <f>IF('વિદ્યાર્થી માહિતી'!C46="","",'સામયિક કસોટી-2'!S48)</f>
        <v/>
      </c>
      <c r="AP49" s="51"/>
      <c r="AQ49" s="51"/>
      <c r="AR49" s="186" t="str">
        <f>IF('વિદ્યાર્થી માહિતી'!C46="","",ROUND(SUM(AN49:AQ49),0))</f>
        <v/>
      </c>
      <c r="AS49" s="184"/>
      <c r="AT49" s="51"/>
      <c r="AU49" s="51"/>
      <c r="AV49" s="182" t="str">
        <f>IF('વિદ્યાર્થી માહિતી'!C46="","",ROUND(SUM(AT49:AU49),0))</f>
        <v/>
      </c>
      <c r="AW49" s="184"/>
      <c r="AX49" s="51"/>
      <c r="AY49" s="51"/>
      <c r="AZ49" s="182" t="str">
        <f>IF('વિદ્યાર્થી માહિતી'!C46="","",ROUND(SUM(AX49:AY49),0))</f>
        <v/>
      </c>
      <c r="BA49" s="184"/>
      <c r="BB49" s="51"/>
      <c r="BC49" s="51"/>
      <c r="BD49" s="182" t="str">
        <f>IF('વિદ્યાર્થી માહિતી'!C46="","",ROUND(SUM(BB49:BC49),0))</f>
        <v/>
      </c>
    </row>
    <row r="50" spans="1:56" ht="23.25" customHeight="1" x14ac:dyDescent="0.2">
      <c r="A50" s="41">
        <f>'વિદ્યાર્થી માહિતી'!A47</f>
        <v>46</v>
      </c>
      <c r="B50" s="41" t="str">
        <f>IF('વિદ્યાર્થી માહિતી'!B47="","",'વિદ્યાર્થી માહિતી'!B47)</f>
        <v/>
      </c>
      <c r="C50" s="52" t="str">
        <f>IF('વિદ્યાર્થી માહિતી'!C47="","",'વિદ્યાર્થી માહિતી'!C47)</f>
        <v/>
      </c>
      <c r="D50" s="174" t="str">
        <f>IF(C50="","",'સામયિક કસોટી-1'!M49)</f>
        <v/>
      </c>
      <c r="E50" s="174" t="str">
        <f>IF(C50="","",'સામયિક કસોટી-2'!M49)</f>
        <v/>
      </c>
      <c r="F50" s="51"/>
      <c r="G50" s="51"/>
      <c r="H50" s="186" t="str">
        <f>IF('વિદ્યાર્થી માહિતી'!C47="","",ROUND(SUM(D50:G50),0))</f>
        <v/>
      </c>
      <c r="I50" s="184"/>
      <c r="J50" s="174" t="str">
        <f>IF('વિદ્યાર્થી માહિતી'!C47="","",'સામયિક કસોટી-1'!N49)</f>
        <v/>
      </c>
      <c r="K50" s="174" t="str">
        <f>IF('વિદ્યાર્થી માહિતી'!C47="","",'સામયિક કસોટી-2'!N49)</f>
        <v/>
      </c>
      <c r="L50" s="51"/>
      <c r="M50" s="51"/>
      <c r="N50" s="186" t="str">
        <f>IF('વિદ્યાર્થી માહિતી'!C47="","",ROUND(SUM(J50:M50),0))</f>
        <v/>
      </c>
      <c r="O50" s="184"/>
      <c r="P50" s="174" t="str">
        <f>IF('વિદ્યાર્થી માહિતી'!C47="","",'સામયિક કસોટી-1'!O49)</f>
        <v/>
      </c>
      <c r="Q50" s="174" t="str">
        <f>IF('વિદ્યાર્થી માહિતી'!C47="","",'સામયિક કસોટી-2'!O49)</f>
        <v/>
      </c>
      <c r="R50" s="51"/>
      <c r="S50" s="51"/>
      <c r="T50" s="186" t="str">
        <f>IF('વિદ્યાર્થી માહિતી'!C47="","",ROUND(SUM(P50:S50),0))</f>
        <v/>
      </c>
      <c r="U50" s="184"/>
      <c r="V50" s="174" t="str">
        <f>IF('વિદ્યાર્થી માહિતી'!C47="","",'સામયિક કસોટી-1'!P49)</f>
        <v/>
      </c>
      <c r="W50" s="174" t="str">
        <f>IF('વિદ્યાર્થી માહિતી'!C47="","",'સામયિક કસોટી-2'!P49)</f>
        <v/>
      </c>
      <c r="X50" s="51"/>
      <c r="Y50" s="51"/>
      <c r="Z50" s="186" t="str">
        <f>IF('વિદ્યાર્થી માહિતી'!C47="","",ROUND(SUM(V50:Y50),0))</f>
        <v/>
      </c>
      <c r="AA50" s="184"/>
      <c r="AB50" s="174" t="str">
        <f>IF('વિદ્યાર્થી માહિતી'!C47="","",'સામયિક કસોટી-1'!Q49)</f>
        <v/>
      </c>
      <c r="AC50" s="174" t="str">
        <f>IF('વિદ્યાર્થી માહિતી'!C47="","",'સામયિક કસોટી-2'!Q49)</f>
        <v/>
      </c>
      <c r="AD50" s="51"/>
      <c r="AE50" s="51"/>
      <c r="AF50" s="186" t="str">
        <f>IF('વિદ્યાર્થી માહિતી'!C47="","",ROUND(SUM(AB50:AE50),0))</f>
        <v/>
      </c>
      <c r="AG50" s="184"/>
      <c r="AH50" s="174" t="str">
        <f>IF('વિદ્યાર્થી માહિતી'!C47="","",'સામયિક કસોટી-1'!R49)</f>
        <v/>
      </c>
      <c r="AI50" s="174" t="str">
        <f>IF('વિદ્યાર્થી માહિતી'!C47="","",'સામયિક કસોટી-2'!R49)</f>
        <v/>
      </c>
      <c r="AJ50" s="51"/>
      <c r="AK50" s="51"/>
      <c r="AL50" s="186" t="str">
        <f>IF('વિદ્યાર્થી માહિતી'!C47="","",ROUND(SUM(AH50:AK50),0))</f>
        <v/>
      </c>
      <c r="AM50" s="184"/>
      <c r="AN50" s="174" t="str">
        <f>IF('વિદ્યાર્થી માહિતી'!C47="","",'સામયિક કસોટી-1'!S49)</f>
        <v/>
      </c>
      <c r="AO50" s="174" t="str">
        <f>IF('વિદ્યાર્થી માહિતી'!C47="","",'સામયિક કસોટી-2'!S49)</f>
        <v/>
      </c>
      <c r="AP50" s="51"/>
      <c r="AQ50" s="51"/>
      <c r="AR50" s="186" t="str">
        <f>IF('વિદ્યાર્થી માહિતી'!C47="","",ROUND(SUM(AN50:AQ50),0))</f>
        <v/>
      </c>
      <c r="AS50" s="184"/>
      <c r="AT50" s="51"/>
      <c r="AU50" s="51"/>
      <c r="AV50" s="182" t="str">
        <f>IF('વિદ્યાર્થી માહિતી'!C47="","",ROUND(SUM(AT50:AU50),0))</f>
        <v/>
      </c>
      <c r="AW50" s="184"/>
      <c r="AX50" s="51"/>
      <c r="AY50" s="51"/>
      <c r="AZ50" s="182" t="str">
        <f>IF('વિદ્યાર્થી માહિતી'!C47="","",ROUND(SUM(AX50:AY50),0))</f>
        <v/>
      </c>
      <c r="BA50" s="184"/>
      <c r="BB50" s="51"/>
      <c r="BC50" s="51"/>
      <c r="BD50" s="182" t="str">
        <f>IF('વિદ્યાર્થી માહિતી'!C47="","",ROUND(SUM(BB50:BC50),0))</f>
        <v/>
      </c>
    </row>
    <row r="51" spans="1:56" ht="23.25" customHeight="1" x14ac:dyDescent="0.2">
      <c r="A51" s="41">
        <f>'વિદ્યાર્થી માહિતી'!A48</f>
        <v>47</v>
      </c>
      <c r="B51" s="41" t="str">
        <f>IF('વિદ્યાર્થી માહિતી'!B48="","",'વિદ્યાર્થી માહિતી'!B48)</f>
        <v/>
      </c>
      <c r="C51" s="52" t="str">
        <f>IF('વિદ્યાર્થી માહિતી'!C48="","",'વિદ્યાર્થી માહિતી'!C48)</f>
        <v/>
      </c>
      <c r="D51" s="174" t="str">
        <f>IF(C51="","",'સામયિક કસોટી-1'!M50)</f>
        <v/>
      </c>
      <c r="E51" s="174" t="str">
        <f>IF(C51="","",'સામયિક કસોટી-2'!M50)</f>
        <v/>
      </c>
      <c r="F51" s="51"/>
      <c r="G51" s="51"/>
      <c r="H51" s="186" t="str">
        <f>IF('વિદ્યાર્થી માહિતી'!C48="","",ROUND(SUM(D51:G51),0))</f>
        <v/>
      </c>
      <c r="I51" s="184"/>
      <c r="J51" s="174" t="str">
        <f>IF('વિદ્યાર્થી માહિતી'!C48="","",'સામયિક કસોટી-1'!N50)</f>
        <v/>
      </c>
      <c r="K51" s="174" t="str">
        <f>IF('વિદ્યાર્થી માહિતી'!C48="","",'સામયિક કસોટી-2'!N50)</f>
        <v/>
      </c>
      <c r="L51" s="51"/>
      <c r="M51" s="51"/>
      <c r="N51" s="186" t="str">
        <f>IF('વિદ્યાર્થી માહિતી'!C48="","",ROUND(SUM(J51:M51),0))</f>
        <v/>
      </c>
      <c r="O51" s="184"/>
      <c r="P51" s="174" t="str">
        <f>IF('વિદ્યાર્થી માહિતી'!C48="","",'સામયિક કસોટી-1'!O50)</f>
        <v/>
      </c>
      <c r="Q51" s="174" t="str">
        <f>IF('વિદ્યાર્થી માહિતી'!C48="","",'સામયિક કસોટી-2'!O50)</f>
        <v/>
      </c>
      <c r="R51" s="51"/>
      <c r="S51" s="51"/>
      <c r="T51" s="186" t="str">
        <f>IF('વિદ્યાર્થી માહિતી'!C48="","",ROUND(SUM(P51:S51),0))</f>
        <v/>
      </c>
      <c r="U51" s="184"/>
      <c r="V51" s="174" t="str">
        <f>IF('વિદ્યાર્થી માહિતી'!C48="","",'સામયિક કસોટી-1'!P50)</f>
        <v/>
      </c>
      <c r="W51" s="174" t="str">
        <f>IF('વિદ્યાર્થી માહિતી'!C48="","",'સામયિક કસોટી-2'!P50)</f>
        <v/>
      </c>
      <c r="X51" s="51"/>
      <c r="Y51" s="51"/>
      <c r="Z51" s="186" t="str">
        <f>IF('વિદ્યાર્થી માહિતી'!C48="","",ROUND(SUM(V51:Y51),0))</f>
        <v/>
      </c>
      <c r="AA51" s="184"/>
      <c r="AB51" s="174" t="str">
        <f>IF('વિદ્યાર્થી માહિતી'!C48="","",'સામયિક કસોટી-1'!Q50)</f>
        <v/>
      </c>
      <c r="AC51" s="174" t="str">
        <f>IF('વિદ્યાર્થી માહિતી'!C48="","",'સામયિક કસોટી-2'!Q50)</f>
        <v/>
      </c>
      <c r="AD51" s="51"/>
      <c r="AE51" s="51"/>
      <c r="AF51" s="186" t="str">
        <f>IF('વિદ્યાર્થી માહિતી'!C48="","",ROUND(SUM(AB51:AE51),0))</f>
        <v/>
      </c>
      <c r="AG51" s="184"/>
      <c r="AH51" s="174" t="str">
        <f>IF('વિદ્યાર્થી માહિતી'!C48="","",'સામયિક કસોટી-1'!R50)</f>
        <v/>
      </c>
      <c r="AI51" s="174" t="str">
        <f>IF('વિદ્યાર્થી માહિતી'!C48="","",'સામયિક કસોટી-2'!R50)</f>
        <v/>
      </c>
      <c r="AJ51" s="51"/>
      <c r="AK51" s="51"/>
      <c r="AL51" s="186" t="str">
        <f>IF('વિદ્યાર્થી માહિતી'!C48="","",ROUND(SUM(AH51:AK51),0))</f>
        <v/>
      </c>
      <c r="AM51" s="184"/>
      <c r="AN51" s="174" t="str">
        <f>IF('વિદ્યાર્થી માહિતી'!C48="","",'સામયિક કસોટી-1'!S50)</f>
        <v/>
      </c>
      <c r="AO51" s="174" t="str">
        <f>IF('વિદ્યાર્થી માહિતી'!C48="","",'સામયિક કસોટી-2'!S50)</f>
        <v/>
      </c>
      <c r="AP51" s="51"/>
      <c r="AQ51" s="51"/>
      <c r="AR51" s="186" t="str">
        <f>IF('વિદ્યાર્થી માહિતી'!C48="","",ROUND(SUM(AN51:AQ51),0))</f>
        <v/>
      </c>
      <c r="AS51" s="184"/>
      <c r="AT51" s="51"/>
      <c r="AU51" s="51"/>
      <c r="AV51" s="182" t="str">
        <f>IF('વિદ્યાર્થી માહિતી'!C48="","",ROUND(SUM(AT51:AU51),0))</f>
        <v/>
      </c>
      <c r="AW51" s="184"/>
      <c r="AX51" s="51"/>
      <c r="AY51" s="51"/>
      <c r="AZ51" s="182" t="str">
        <f>IF('વિદ્યાર્થી માહિતી'!C48="","",ROUND(SUM(AX51:AY51),0))</f>
        <v/>
      </c>
      <c r="BA51" s="184"/>
      <c r="BB51" s="51"/>
      <c r="BC51" s="51"/>
      <c r="BD51" s="182" t="str">
        <f>IF('વિદ્યાર્થી માહિતી'!C48="","",ROUND(SUM(BB51:BC51),0))</f>
        <v/>
      </c>
    </row>
    <row r="52" spans="1:56" ht="23.25" customHeight="1" x14ac:dyDescent="0.2">
      <c r="A52" s="41">
        <f>'વિદ્યાર્થી માહિતી'!A49</f>
        <v>48</v>
      </c>
      <c r="B52" s="41" t="str">
        <f>IF('વિદ્યાર્થી માહિતી'!B49="","",'વિદ્યાર્થી માહિતી'!B49)</f>
        <v/>
      </c>
      <c r="C52" s="52" t="str">
        <f>IF('વિદ્યાર્થી માહિતી'!C49="","",'વિદ્યાર્થી માહિતી'!C49)</f>
        <v/>
      </c>
      <c r="D52" s="174" t="str">
        <f>IF(C52="","",'સામયિક કસોટી-1'!M51)</f>
        <v/>
      </c>
      <c r="E52" s="174" t="str">
        <f>IF(C52="","",'સામયિક કસોટી-2'!M51)</f>
        <v/>
      </c>
      <c r="F52" s="51"/>
      <c r="G52" s="51"/>
      <c r="H52" s="186" t="str">
        <f>IF('વિદ્યાર્થી માહિતી'!C49="","",ROUND(SUM(D52:G52),0))</f>
        <v/>
      </c>
      <c r="I52" s="184"/>
      <c r="J52" s="174" t="str">
        <f>IF('વિદ્યાર્થી માહિતી'!C49="","",'સામયિક કસોટી-1'!N51)</f>
        <v/>
      </c>
      <c r="K52" s="174" t="str">
        <f>IF('વિદ્યાર્થી માહિતી'!C49="","",'સામયિક કસોટી-2'!N51)</f>
        <v/>
      </c>
      <c r="L52" s="51"/>
      <c r="M52" s="51"/>
      <c r="N52" s="186" t="str">
        <f>IF('વિદ્યાર્થી માહિતી'!C49="","",ROUND(SUM(J52:M52),0))</f>
        <v/>
      </c>
      <c r="O52" s="184"/>
      <c r="P52" s="174" t="str">
        <f>IF('વિદ્યાર્થી માહિતી'!C49="","",'સામયિક કસોટી-1'!O51)</f>
        <v/>
      </c>
      <c r="Q52" s="174" t="str">
        <f>IF('વિદ્યાર્થી માહિતી'!C49="","",'સામયિક કસોટી-2'!O51)</f>
        <v/>
      </c>
      <c r="R52" s="51"/>
      <c r="S52" s="51"/>
      <c r="T52" s="186" t="str">
        <f>IF('વિદ્યાર્થી માહિતી'!C49="","",ROUND(SUM(P52:S52),0))</f>
        <v/>
      </c>
      <c r="U52" s="184"/>
      <c r="V52" s="174" t="str">
        <f>IF('વિદ્યાર્થી માહિતી'!C49="","",'સામયિક કસોટી-1'!P51)</f>
        <v/>
      </c>
      <c r="W52" s="174" t="str">
        <f>IF('વિદ્યાર્થી માહિતી'!C49="","",'સામયિક કસોટી-2'!P51)</f>
        <v/>
      </c>
      <c r="X52" s="51"/>
      <c r="Y52" s="51"/>
      <c r="Z52" s="186" t="str">
        <f>IF('વિદ્યાર્થી માહિતી'!C49="","",ROUND(SUM(V52:Y52),0))</f>
        <v/>
      </c>
      <c r="AA52" s="184"/>
      <c r="AB52" s="174" t="str">
        <f>IF('વિદ્યાર્થી માહિતી'!C49="","",'સામયિક કસોટી-1'!Q51)</f>
        <v/>
      </c>
      <c r="AC52" s="174" t="str">
        <f>IF('વિદ્યાર્થી માહિતી'!C49="","",'સામયિક કસોટી-2'!Q51)</f>
        <v/>
      </c>
      <c r="AD52" s="51"/>
      <c r="AE52" s="51"/>
      <c r="AF52" s="186" t="str">
        <f>IF('વિદ્યાર્થી માહિતી'!C49="","",ROUND(SUM(AB52:AE52),0))</f>
        <v/>
      </c>
      <c r="AG52" s="184"/>
      <c r="AH52" s="174" t="str">
        <f>IF('વિદ્યાર્થી માહિતી'!C49="","",'સામયિક કસોટી-1'!R51)</f>
        <v/>
      </c>
      <c r="AI52" s="174" t="str">
        <f>IF('વિદ્યાર્થી માહિતી'!C49="","",'સામયિક કસોટી-2'!R51)</f>
        <v/>
      </c>
      <c r="AJ52" s="51"/>
      <c r="AK52" s="51"/>
      <c r="AL52" s="186" t="str">
        <f>IF('વિદ્યાર્થી માહિતી'!C49="","",ROUND(SUM(AH52:AK52),0))</f>
        <v/>
      </c>
      <c r="AM52" s="184"/>
      <c r="AN52" s="174" t="str">
        <f>IF('વિદ્યાર્થી માહિતી'!C49="","",'સામયિક કસોટી-1'!S51)</f>
        <v/>
      </c>
      <c r="AO52" s="174" t="str">
        <f>IF('વિદ્યાર્થી માહિતી'!C49="","",'સામયિક કસોટી-2'!S51)</f>
        <v/>
      </c>
      <c r="AP52" s="51"/>
      <c r="AQ52" s="51"/>
      <c r="AR52" s="186" t="str">
        <f>IF('વિદ્યાર્થી માહિતી'!C49="","",ROUND(SUM(AN52:AQ52),0))</f>
        <v/>
      </c>
      <c r="AS52" s="184"/>
      <c r="AT52" s="51"/>
      <c r="AU52" s="51"/>
      <c r="AV52" s="182" t="str">
        <f>IF('વિદ્યાર્થી માહિતી'!C49="","",ROUND(SUM(AT52:AU52),0))</f>
        <v/>
      </c>
      <c r="AW52" s="184"/>
      <c r="AX52" s="51"/>
      <c r="AY52" s="51"/>
      <c r="AZ52" s="182" t="str">
        <f>IF('વિદ્યાર્થી માહિતી'!C49="","",ROUND(SUM(AX52:AY52),0))</f>
        <v/>
      </c>
      <c r="BA52" s="184"/>
      <c r="BB52" s="51"/>
      <c r="BC52" s="51"/>
      <c r="BD52" s="182" t="str">
        <f>IF('વિદ્યાર્થી માહિતી'!C49="","",ROUND(SUM(BB52:BC52),0))</f>
        <v/>
      </c>
    </row>
    <row r="53" spans="1:56" ht="23.25" customHeight="1" x14ac:dyDescent="0.2">
      <c r="A53" s="41">
        <f>'વિદ્યાર્થી માહિતી'!A50</f>
        <v>49</v>
      </c>
      <c r="B53" s="41" t="str">
        <f>IF('વિદ્યાર્થી માહિતી'!B50="","",'વિદ્યાર્થી માહિતી'!B50)</f>
        <v/>
      </c>
      <c r="C53" s="52" t="str">
        <f>IF('વિદ્યાર્થી માહિતી'!C50="","",'વિદ્યાર્થી માહિતી'!C50)</f>
        <v/>
      </c>
      <c r="D53" s="174" t="str">
        <f>IF(C53="","",'સામયિક કસોટી-1'!M52)</f>
        <v/>
      </c>
      <c r="E53" s="174" t="str">
        <f>IF(C53="","",'સામયિક કસોટી-2'!M52)</f>
        <v/>
      </c>
      <c r="F53" s="51"/>
      <c r="G53" s="51"/>
      <c r="H53" s="186" t="str">
        <f>IF('વિદ્યાર્થી માહિતી'!C50="","",ROUND(SUM(D53:G53),0))</f>
        <v/>
      </c>
      <c r="I53" s="184"/>
      <c r="J53" s="174" t="str">
        <f>IF('વિદ્યાર્થી માહિતી'!C50="","",'સામયિક કસોટી-1'!N52)</f>
        <v/>
      </c>
      <c r="K53" s="174" t="str">
        <f>IF('વિદ્યાર્થી માહિતી'!C50="","",'સામયિક કસોટી-2'!N52)</f>
        <v/>
      </c>
      <c r="L53" s="51"/>
      <c r="M53" s="51"/>
      <c r="N53" s="186" t="str">
        <f>IF('વિદ્યાર્થી માહિતી'!C50="","",ROUND(SUM(J53:M53),0))</f>
        <v/>
      </c>
      <c r="O53" s="184"/>
      <c r="P53" s="174" t="str">
        <f>IF('વિદ્યાર્થી માહિતી'!C50="","",'સામયિક કસોટી-1'!O52)</f>
        <v/>
      </c>
      <c r="Q53" s="174" t="str">
        <f>IF('વિદ્યાર્થી માહિતી'!C50="","",'સામયિક કસોટી-2'!O52)</f>
        <v/>
      </c>
      <c r="R53" s="51"/>
      <c r="S53" s="51"/>
      <c r="T53" s="186" t="str">
        <f>IF('વિદ્યાર્થી માહિતી'!C50="","",ROUND(SUM(P53:S53),0))</f>
        <v/>
      </c>
      <c r="U53" s="184"/>
      <c r="V53" s="174" t="str">
        <f>IF('વિદ્યાર્થી માહિતી'!C50="","",'સામયિક કસોટી-1'!P52)</f>
        <v/>
      </c>
      <c r="W53" s="174" t="str">
        <f>IF('વિદ્યાર્થી માહિતી'!C50="","",'સામયિક કસોટી-2'!P52)</f>
        <v/>
      </c>
      <c r="X53" s="51"/>
      <c r="Y53" s="51"/>
      <c r="Z53" s="186" t="str">
        <f>IF('વિદ્યાર્થી માહિતી'!C50="","",ROUND(SUM(V53:Y53),0))</f>
        <v/>
      </c>
      <c r="AA53" s="184"/>
      <c r="AB53" s="174" t="str">
        <f>IF('વિદ્યાર્થી માહિતી'!C50="","",'સામયિક કસોટી-1'!Q52)</f>
        <v/>
      </c>
      <c r="AC53" s="174" t="str">
        <f>IF('વિદ્યાર્થી માહિતી'!C50="","",'સામયિક કસોટી-2'!Q52)</f>
        <v/>
      </c>
      <c r="AD53" s="51"/>
      <c r="AE53" s="51"/>
      <c r="AF53" s="186" t="str">
        <f>IF('વિદ્યાર્થી માહિતી'!C50="","",ROUND(SUM(AB53:AE53),0))</f>
        <v/>
      </c>
      <c r="AG53" s="184"/>
      <c r="AH53" s="174" t="str">
        <f>IF('વિદ્યાર્થી માહિતી'!C50="","",'સામયિક કસોટી-1'!R52)</f>
        <v/>
      </c>
      <c r="AI53" s="174" t="str">
        <f>IF('વિદ્યાર્થી માહિતી'!C50="","",'સામયિક કસોટી-2'!R52)</f>
        <v/>
      </c>
      <c r="AJ53" s="51"/>
      <c r="AK53" s="51"/>
      <c r="AL53" s="186" t="str">
        <f>IF('વિદ્યાર્થી માહિતી'!C50="","",ROUND(SUM(AH53:AK53),0))</f>
        <v/>
      </c>
      <c r="AM53" s="184"/>
      <c r="AN53" s="174" t="str">
        <f>IF('વિદ્યાર્થી માહિતી'!C50="","",'સામયિક કસોટી-1'!S52)</f>
        <v/>
      </c>
      <c r="AO53" s="174" t="str">
        <f>IF('વિદ્યાર્થી માહિતી'!C50="","",'સામયિક કસોટી-2'!S52)</f>
        <v/>
      </c>
      <c r="AP53" s="51"/>
      <c r="AQ53" s="51"/>
      <c r="AR53" s="186" t="str">
        <f>IF('વિદ્યાર્થી માહિતી'!C50="","",ROUND(SUM(AN53:AQ53),0))</f>
        <v/>
      </c>
      <c r="AS53" s="184"/>
      <c r="AT53" s="51"/>
      <c r="AU53" s="51"/>
      <c r="AV53" s="182" t="str">
        <f>IF('વિદ્યાર્થી માહિતી'!C50="","",ROUND(SUM(AT53:AU53),0))</f>
        <v/>
      </c>
      <c r="AW53" s="184"/>
      <c r="AX53" s="51"/>
      <c r="AY53" s="51"/>
      <c r="AZ53" s="182" t="str">
        <f>IF('વિદ્યાર્થી માહિતી'!C50="","",ROUND(SUM(AX53:AY53),0))</f>
        <v/>
      </c>
      <c r="BA53" s="184"/>
      <c r="BB53" s="51"/>
      <c r="BC53" s="51"/>
      <c r="BD53" s="182" t="str">
        <f>IF('વિદ્યાર્થી માહિતી'!C50="","",ROUND(SUM(BB53:BC53),0))</f>
        <v/>
      </c>
    </row>
    <row r="54" spans="1:56" ht="23.25" customHeight="1" x14ac:dyDescent="0.2">
      <c r="A54" s="41">
        <f>'વિદ્યાર્થી માહિતી'!A51</f>
        <v>50</v>
      </c>
      <c r="B54" s="41" t="str">
        <f>IF('વિદ્યાર્થી માહિતી'!B51="","",'વિદ્યાર્થી માહિતી'!B51)</f>
        <v/>
      </c>
      <c r="C54" s="52" t="str">
        <f>IF('વિદ્યાર્થી માહિતી'!C51="","",'વિદ્યાર્થી માહિતી'!C51)</f>
        <v/>
      </c>
      <c r="D54" s="174" t="str">
        <f>IF(C54="","",'સામયિક કસોટી-1'!M53)</f>
        <v/>
      </c>
      <c r="E54" s="174" t="str">
        <f>IF(C54="","",'સામયિક કસોટી-2'!M53)</f>
        <v/>
      </c>
      <c r="F54" s="51"/>
      <c r="G54" s="51"/>
      <c r="H54" s="186" t="str">
        <f>IF('વિદ્યાર્થી માહિતી'!C51="","",ROUND(SUM(D54:G54),0))</f>
        <v/>
      </c>
      <c r="I54" s="184"/>
      <c r="J54" s="174" t="str">
        <f>IF('વિદ્યાર્થી માહિતી'!C51="","",'સામયિક કસોટી-1'!N53)</f>
        <v/>
      </c>
      <c r="K54" s="174" t="str">
        <f>IF('વિદ્યાર્થી માહિતી'!C51="","",'સામયિક કસોટી-2'!N53)</f>
        <v/>
      </c>
      <c r="L54" s="51"/>
      <c r="M54" s="51"/>
      <c r="N54" s="186" t="str">
        <f>IF('વિદ્યાર્થી માહિતી'!C51="","",ROUND(SUM(J54:M54),0))</f>
        <v/>
      </c>
      <c r="O54" s="184"/>
      <c r="P54" s="174" t="str">
        <f>IF('વિદ્યાર્થી માહિતી'!C51="","",'સામયિક કસોટી-1'!O53)</f>
        <v/>
      </c>
      <c r="Q54" s="174" t="str">
        <f>IF('વિદ્યાર્થી માહિતી'!C51="","",'સામયિક કસોટી-2'!O53)</f>
        <v/>
      </c>
      <c r="R54" s="51"/>
      <c r="S54" s="51"/>
      <c r="T54" s="186" t="str">
        <f>IF('વિદ્યાર્થી માહિતી'!C51="","",ROUND(SUM(P54:S54),0))</f>
        <v/>
      </c>
      <c r="U54" s="184"/>
      <c r="V54" s="174" t="str">
        <f>IF('વિદ્યાર્થી માહિતી'!C51="","",'સામયિક કસોટી-1'!P53)</f>
        <v/>
      </c>
      <c r="W54" s="174" t="str">
        <f>IF('વિદ્યાર્થી માહિતી'!C51="","",'સામયિક કસોટી-2'!P53)</f>
        <v/>
      </c>
      <c r="X54" s="51"/>
      <c r="Y54" s="51"/>
      <c r="Z54" s="186" t="str">
        <f>IF('વિદ્યાર્થી માહિતી'!C51="","",ROUND(SUM(V54:Y54),0))</f>
        <v/>
      </c>
      <c r="AA54" s="184"/>
      <c r="AB54" s="174" t="str">
        <f>IF('વિદ્યાર્થી માહિતી'!C51="","",'સામયિક કસોટી-1'!Q53)</f>
        <v/>
      </c>
      <c r="AC54" s="174" t="str">
        <f>IF('વિદ્યાર્થી માહિતી'!C51="","",'સામયિક કસોટી-2'!Q53)</f>
        <v/>
      </c>
      <c r="AD54" s="51"/>
      <c r="AE54" s="51"/>
      <c r="AF54" s="186" t="str">
        <f>IF('વિદ્યાર્થી માહિતી'!C51="","",ROUND(SUM(AB54:AE54),0))</f>
        <v/>
      </c>
      <c r="AG54" s="184"/>
      <c r="AH54" s="174" t="str">
        <f>IF('વિદ્યાર્થી માહિતી'!C51="","",'સામયિક કસોટી-1'!R53)</f>
        <v/>
      </c>
      <c r="AI54" s="174" t="str">
        <f>IF('વિદ્યાર્થી માહિતી'!C51="","",'સામયિક કસોટી-2'!R53)</f>
        <v/>
      </c>
      <c r="AJ54" s="51"/>
      <c r="AK54" s="51"/>
      <c r="AL54" s="186" t="str">
        <f>IF('વિદ્યાર્થી માહિતી'!C51="","",ROUND(SUM(AH54:AK54),0))</f>
        <v/>
      </c>
      <c r="AM54" s="184"/>
      <c r="AN54" s="174" t="str">
        <f>IF('વિદ્યાર્થી માહિતી'!C51="","",'સામયિક કસોટી-1'!S53)</f>
        <v/>
      </c>
      <c r="AO54" s="174" t="str">
        <f>IF('વિદ્યાર્થી માહિતી'!C51="","",'સામયિક કસોટી-2'!S53)</f>
        <v/>
      </c>
      <c r="AP54" s="51"/>
      <c r="AQ54" s="51"/>
      <c r="AR54" s="186" t="str">
        <f>IF('વિદ્યાર્થી માહિતી'!C51="","",ROUND(SUM(AN54:AQ54),0))</f>
        <v/>
      </c>
      <c r="AS54" s="184"/>
      <c r="AT54" s="51"/>
      <c r="AU54" s="51"/>
      <c r="AV54" s="182" t="str">
        <f>IF('વિદ્યાર્થી માહિતી'!C51="","",ROUND(SUM(AT54:AU54),0))</f>
        <v/>
      </c>
      <c r="AW54" s="184"/>
      <c r="AX54" s="51"/>
      <c r="AY54" s="51"/>
      <c r="AZ54" s="182" t="str">
        <f>IF('વિદ્યાર્થી માહિતી'!C51="","",ROUND(SUM(AX54:AY54),0))</f>
        <v/>
      </c>
      <c r="BA54" s="184"/>
      <c r="BB54" s="51"/>
      <c r="BC54" s="51"/>
      <c r="BD54" s="182" t="str">
        <f>IF('વિદ્યાર્થી માહિતી'!C51="","",ROUND(SUM(BB54:BC54),0))</f>
        <v/>
      </c>
    </row>
    <row r="55" spans="1:56" ht="23.25" customHeight="1" x14ac:dyDescent="0.2">
      <c r="A55" s="41">
        <f>'વિદ્યાર્થી માહિતી'!A52</f>
        <v>51</v>
      </c>
      <c r="B55" s="41" t="str">
        <f>IF('વિદ્યાર્થી માહિતી'!B52="","",'વિદ્યાર્થી માહિતી'!B52)</f>
        <v/>
      </c>
      <c r="C55" s="52" t="str">
        <f>IF('વિદ્યાર્થી માહિતી'!C52="","",'વિદ્યાર્થી માહિતી'!C52)</f>
        <v/>
      </c>
      <c r="D55" s="174" t="str">
        <f>IF(C55="","",'સામયિક કસોટી-1'!M54)</f>
        <v/>
      </c>
      <c r="E55" s="174" t="str">
        <f>IF(C55="","",'સામયિક કસોટી-2'!M54)</f>
        <v/>
      </c>
      <c r="F55" s="51"/>
      <c r="G55" s="51"/>
      <c r="H55" s="186" t="str">
        <f>IF('વિદ્યાર્થી માહિતી'!C52="","",ROUND(SUM(D55:G55),0))</f>
        <v/>
      </c>
      <c r="I55" s="184"/>
      <c r="J55" s="174" t="str">
        <f>IF('વિદ્યાર્થી માહિતી'!C52="","",'સામયિક કસોટી-1'!N54)</f>
        <v/>
      </c>
      <c r="K55" s="174" t="str">
        <f>IF('વિદ્યાર્થી માહિતી'!C52="","",'સામયિક કસોટી-2'!N54)</f>
        <v/>
      </c>
      <c r="L55" s="51"/>
      <c r="M55" s="51"/>
      <c r="N55" s="186" t="str">
        <f>IF('વિદ્યાર્થી માહિતી'!C52="","",ROUND(SUM(J55:M55),0))</f>
        <v/>
      </c>
      <c r="O55" s="184"/>
      <c r="P55" s="174" t="str">
        <f>IF('વિદ્યાર્થી માહિતી'!C52="","",'સામયિક કસોટી-1'!O54)</f>
        <v/>
      </c>
      <c r="Q55" s="174" t="str">
        <f>IF('વિદ્યાર્થી માહિતી'!C52="","",'સામયિક કસોટી-2'!O54)</f>
        <v/>
      </c>
      <c r="R55" s="51"/>
      <c r="S55" s="51"/>
      <c r="T55" s="186" t="str">
        <f>IF('વિદ્યાર્થી માહિતી'!C52="","",ROUND(SUM(P55:S55),0))</f>
        <v/>
      </c>
      <c r="U55" s="184"/>
      <c r="V55" s="174" t="str">
        <f>IF('વિદ્યાર્થી માહિતી'!C52="","",'સામયિક કસોટી-1'!P54)</f>
        <v/>
      </c>
      <c r="W55" s="174" t="str">
        <f>IF('વિદ્યાર્થી માહિતી'!C52="","",'સામયિક કસોટી-2'!P54)</f>
        <v/>
      </c>
      <c r="X55" s="51"/>
      <c r="Y55" s="51"/>
      <c r="Z55" s="186" t="str">
        <f>IF('વિદ્યાર્થી માહિતી'!C52="","",ROUND(SUM(V55:Y55),0))</f>
        <v/>
      </c>
      <c r="AA55" s="184"/>
      <c r="AB55" s="174" t="str">
        <f>IF('વિદ્યાર્થી માહિતી'!C52="","",'સામયિક કસોટી-1'!Q54)</f>
        <v/>
      </c>
      <c r="AC55" s="174" t="str">
        <f>IF('વિદ્યાર્થી માહિતી'!C52="","",'સામયિક કસોટી-2'!Q54)</f>
        <v/>
      </c>
      <c r="AD55" s="51"/>
      <c r="AE55" s="51"/>
      <c r="AF55" s="186" t="str">
        <f>IF('વિદ્યાર્થી માહિતી'!C52="","",ROUND(SUM(AB55:AE55),0))</f>
        <v/>
      </c>
      <c r="AG55" s="184"/>
      <c r="AH55" s="174" t="str">
        <f>IF('વિદ્યાર્થી માહિતી'!C52="","",'સામયિક કસોટી-1'!R54)</f>
        <v/>
      </c>
      <c r="AI55" s="174" t="str">
        <f>IF('વિદ્યાર્થી માહિતી'!C52="","",'સામયિક કસોટી-2'!R54)</f>
        <v/>
      </c>
      <c r="AJ55" s="51"/>
      <c r="AK55" s="51"/>
      <c r="AL55" s="186" t="str">
        <f>IF('વિદ્યાર્થી માહિતી'!C52="","",ROUND(SUM(AH55:AK55),0))</f>
        <v/>
      </c>
      <c r="AM55" s="184"/>
      <c r="AN55" s="174" t="str">
        <f>IF('વિદ્યાર્થી માહિતી'!C52="","",'સામયિક કસોટી-1'!S54)</f>
        <v/>
      </c>
      <c r="AO55" s="174" t="str">
        <f>IF('વિદ્યાર્થી માહિતી'!C52="","",'સામયિક કસોટી-2'!S54)</f>
        <v/>
      </c>
      <c r="AP55" s="51"/>
      <c r="AQ55" s="51"/>
      <c r="AR55" s="186" t="str">
        <f>IF('વિદ્યાર્થી માહિતી'!C52="","",ROUND(SUM(AN55:AQ55),0))</f>
        <v/>
      </c>
      <c r="AS55" s="184"/>
      <c r="AT55" s="51"/>
      <c r="AU55" s="51"/>
      <c r="AV55" s="182" t="str">
        <f>IF('વિદ્યાર્થી માહિતી'!C52="","",ROUND(SUM(AT55:AU55),0))</f>
        <v/>
      </c>
      <c r="AW55" s="184"/>
      <c r="AX55" s="51"/>
      <c r="AY55" s="51"/>
      <c r="AZ55" s="182" t="str">
        <f>IF('વિદ્યાર્થી માહિતી'!C52="","",ROUND(SUM(AX55:AY55),0))</f>
        <v/>
      </c>
      <c r="BA55" s="184"/>
      <c r="BB55" s="51"/>
      <c r="BC55" s="51"/>
      <c r="BD55" s="182" t="str">
        <f>IF('વિદ્યાર્થી માહિતી'!C52="","",ROUND(SUM(BB55:BC55),0))</f>
        <v/>
      </c>
    </row>
    <row r="56" spans="1:56" ht="23.25" customHeight="1" x14ac:dyDescent="0.2">
      <c r="A56" s="41">
        <f>'વિદ્યાર્થી માહિતી'!A53</f>
        <v>52</v>
      </c>
      <c r="B56" s="41" t="str">
        <f>IF('વિદ્યાર્થી માહિતી'!B53="","",'વિદ્યાર્થી માહિતી'!B53)</f>
        <v/>
      </c>
      <c r="C56" s="52" t="str">
        <f>IF('વિદ્યાર્થી માહિતી'!C53="","",'વિદ્યાર્થી માહિતી'!C53)</f>
        <v/>
      </c>
      <c r="D56" s="174" t="str">
        <f>IF(C56="","",'સામયિક કસોટી-1'!M55)</f>
        <v/>
      </c>
      <c r="E56" s="174" t="str">
        <f>IF(C56="","",'સામયિક કસોટી-2'!M55)</f>
        <v/>
      </c>
      <c r="F56" s="51"/>
      <c r="G56" s="51"/>
      <c r="H56" s="186" t="str">
        <f>IF('વિદ્યાર્થી માહિતી'!C53="","",ROUND(SUM(D56:G56),0))</f>
        <v/>
      </c>
      <c r="I56" s="184"/>
      <c r="J56" s="174" t="str">
        <f>IF('વિદ્યાર્થી માહિતી'!C53="","",'સામયિક કસોટી-1'!N55)</f>
        <v/>
      </c>
      <c r="K56" s="174" t="str">
        <f>IF('વિદ્યાર્થી માહિતી'!C53="","",'સામયિક કસોટી-2'!N55)</f>
        <v/>
      </c>
      <c r="L56" s="51"/>
      <c r="M56" s="51"/>
      <c r="N56" s="186" t="str">
        <f>IF('વિદ્યાર્થી માહિતી'!C53="","",ROUND(SUM(J56:M56),0))</f>
        <v/>
      </c>
      <c r="O56" s="184"/>
      <c r="P56" s="174" t="str">
        <f>IF('વિદ્યાર્થી માહિતી'!C53="","",'સામયિક કસોટી-1'!O55)</f>
        <v/>
      </c>
      <c r="Q56" s="174" t="str">
        <f>IF('વિદ્યાર્થી માહિતી'!C53="","",'સામયિક કસોટી-2'!O55)</f>
        <v/>
      </c>
      <c r="R56" s="51"/>
      <c r="S56" s="51"/>
      <c r="T56" s="186" t="str">
        <f>IF('વિદ્યાર્થી માહિતી'!C53="","",ROUND(SUM(P56:S56),0))</f>
        <v/>
      </c>
      <c r="U56" s="184"/>
      <c r="V56" s="174" t="str">
        <f>IF('વિદ્યાર્થી માહિતી'!C53="","",'સામયિક કસોટી-1'!P55)</f>
        <v/>
      </c>
      <c r="W56" s="174" t="str">
        <f>IF('વિદ્યાર્થી માહિતી'!C53="","",'સામયિક કસોટી-2'!P55)</f>
        <v/>
      </c>
      <c r="X56" s="51"/>
      <c r="Y56" s="51"/>
      <c r="Z56" s="186" t="str">
        <f>IF('વિદ્યાર્થી માહિતી'!C53="","",ROUND(SUM(V56:Y56),0))</f>
        <v/>
      </c>
      <c r="AA56" s="184"/>
      <c r="AB56" s="174" t="str">
        <f>IF('વિદ્યાર્થી માહિતી'!C53="","",'સામયિક કસોટી-1'!Q55)</f>
        <v/>
      </c>
      <c r="AC56" s="174" t="str">
        <f>IF('વિદ્યાર્થી માહિતી'!C53="","",'સામયિક કસોટી-2'!Q55)</f>
        <v/>
      </c>
      <c r="AD56" s="51"/>
      <c r="AE56" s="51"/>
      <c r="AF56" s="186" t="str">
        <f>IF('વિદ્યાર્થી માહિતી'!C53="","",ROUND(SUM(AB56:AE56),0))</f>
        <v/>
      </c>
      <c r="AG56" s="184"/>
      <c r="AH56" s="174" t="str">
        <f>IF('વિદ્યાર્થી માહિતી'!C53="","",'સામયિક કસોટી-1'!R55)</f>
        <v/>
      </c>
      <c r="AI56" s="174" t="str">
        <f>IF('વિદ્યાર્થી માહિતી'!C53="","",'સામયિક કસોટી-2'!R55)</f>
        <v/>
      </c>
      <c r="AJ56" s="51"/>
      <c r="AK56" s="51"/>
      <c r="AL56" s="186" t="str">
        <f>IF('વિદ્યાર્થી માહિતી'!C53="","",ROUND(SUM(AH56:AK56),0))</f>
        <v/>
      </c>
      <c r="AM56" s="184"/>
      <c r="AN56" s="174" t="str">
        <f>IF('વિદ્યાર્થી માહિતી'!C53="","",'સામયિક કસોટી-1'!S55)</f>
        <v/>
      </c>
      <c r="AO56" s="174" t="str">
        <f>IF('વિદ્યાર્થી માહિતી'!C53="","",'સામયિક કસોટી-2'!S55)</f>
        <v/>
      </c>
      <c r="AP56" s="51"/>
      <c r="AQ56" s="51"/>
      <c r="AR56" s="186" t="str">
        <f>IF('વિદ્યાર્થી માહિતી'!C53="","",ROUND(SUM(AN56:AQ56),0))</f>
        <v/>
      </c>
      <c r="AS56" s="184"/>
      <c r="AT56" s="51"/>
      <c r="AU56" s="51"/>
      <c r="AV56" s="182" t="str">
        <f>IF('વિદ્યાર્થી માહિતી'!C53="","",ROUND(SUM(AT56:AU56),0))</f>
        <v/>
      </c>
      <c r="AW56" s="184"/>
      <c r="AX56" s="51"/>
      <c r="AY56" s="51"/>
      <c r="AZ56" s="182" t="str">
        <f>IF('વિદ્યાર્થી માહિતી'!C53="","",ROUND(SUM(AX56:AY56),0))</f>
        <v/>
      </c>
      <c r="BA56" s="184"/>
      <c r="BB56" s="51"/>
      <c r="BC56" s="51"/>
      <c r="BD56" s="182" t="str">
        <f>IF('વિદ્યાર્થી માહિતી'!C53="","",ROUND(SUM(BB56:BC56),0))</f>
        <v/>
      </c>
    </row>
    <row r="57" spans="1:56" ht="23.25" customHeight="1" x14ac:dyDescent="0.2">
      <c r="A57" s="41">
        <f>'વિદ્યાર્થી માહિતી'!A54</f>
        <v>53</v>
      </c>
      <c r="B57" s="41" t="str">
        <f>IF('વિદ્યાર્થી માહિતી'!B54="","",'વિદ્યાર્થી માહિતી'!B54)</f>
        <v/>
      </c>
      <c r="C57" s="52" t="str">
        <f>IF('વિદ્યાર્થી માહિતી'!C54="","",'વિદ્યાર્થી માહિતી'!C54)</f>
        <v/>
      </c>
      <c r="D57" s="174" t="str">
        <f>IF(C57="","",'સામયિક કસોટી-1'!M56)</f>
        <v/>
      </c>
      <c r="E57" s="174" t="str">
        <f>IF(C57="","",'સામયિક કસોટી-2'!M56)</f>
        <v/>
      </c>
      <c r="F57" s="51"/>
      <c r="G57" s="51"/>
      <c r="H57" s="186" t="str">
        <f>IF('વિદ્યાર્થી માહિતી'!C54="","",ROUND(SUM(D57:G57),0))</f>
        <v/>
      </c>
      <c r="I57" s="184"/>
      <c r="J57" s="174" t="str">
        <f>IF('વિદ્યાર્થી માહિતી'!C54="","",'સામયિક કસોટી-1'!N56)</f>
        <v/>
      </c>
      <c r="K57" s="174" t="str">
        <f>IF('વિદ્યાર્થી માહિતી'!C54="","",'સામયિક કસોટી-2'!N56)</f>
        <v/>
      </c>
      <c r="L57" s="51"/>
      <c r="M57" s="51"/>
      <c r="N57" s="186" t="str">
        <f>IF('વિદ્યાર્થી માહિતી'!C54="","",ROUND(SUM(J57:M57),0))</f>
        <v/>
      </c>
      <c r="O57" s="184"/>
      <c r="P57" s="174" t="str">
        <f>IF('વિદ્યાર્થી માહિતી'!C54="","",'સામયિક કસોટી-1'!O56)</f>
        <v/>
      </c>
      <c r="Q57" s="174" t="str">
        <f>IF('વિદ્યાર્થી માહિતી'!C54="","",'સામયિક કસોટી-2'!O56)</f>
        <v/>
      </c>
      <c r="R57" s="51"/>
      <c r="S57" s="51"/>
      <c r="T57" s="186" t="str">
        <f>IF('વિદ્યાર્થી માહિતી'!C54="","",ROUND(SUM(P57:S57),0))</f>
        <v/>
      </c>
      <c r="U57" s="184"/>
      <c r="V57" s="174" t="str">
        <f>IF('વિદ્યાર્થી માહિતી'!C54="","",'સામયિક કસોટી-1'!P56)</f>
        <v/>
      </c>
      <c r="W57" s="174" t="str">
        <f>IF('વિદ્યાર્થી માહિતી'!C54="","",'સામયિક કસોટી-2'!P56)</f>
        <v/>
      </c>
      <c r="X57" s="51"/>
      <c r="Y57" s="51"/>
      <c r="Z57" s="186" t="str">
        <f>IF('વિદ્યાર્થી માહિતી'!C54="","",ROUND(SUM(V57:Y57),0))</f>
        <v/>
      </c>
      <c r="AA57" s="184"/>
      <c r="AB57" s="174" t="str">
        <f>IF('વિદ્યાર્થી માહિતી'!C54="","",'સામયિક કસોટી-1'!Q56)</f>
        <v/>
      </c>
      <c r="AC57" s="174" t="str">
        <f>IF('વિદ્યાર્થી માહિતી'!C54="","",'સામયિક કસોટી-2'!Q56)</f>
        <v/>
      </c>
      <c r="AD57" s="51"/>
      <c r="AE57" s="51"/>
      <c r="AF57" s="186" t="str">
        <f>IF('વિદ્યાર્થી માહિતી'!C54="","",ROUND(SUM(AB57:AE57),0))</f>
        <v/>
      </c>
      <c r="AG57" s="184"/>
      <c r="AH57" s="174" t="str">
        <f>IF('વિદ્યાર્થી માહિતી'!C54="","",'સામયિક કસોટી-1'!R56)</f>
        <v/>
      </c>
      <c r="AI57" s="174" t="str">
        <f>IF('વિદ્યાર્થી માહિતી'!C54="","",'સામયિક કસોટી-2'!R56)</f>
        <v/>
      </c>
      <c r="AJ57" s="51"/>
      <c r="AK57" s="51"/>
      <c r="AL57" s="186" t="str">
        <f>IF('વિદ્યાર્થી માહિતી'!C54="","",ROUND(SUM(AH57:AK57),0))</f>
        <v/>
      </c>
      <c r="AM57" s="184"/>
      <c r="AN57" s="174" t="str">
        <f>IF('વિદ્યાર્થી માહિતી'!C54="","",'સામયિક કસોટી-1'!S56)</f>
        <v/>
      </c>
      <c r="AO57" s="174" t="str">
        <f>IF('વિદ્યાર્થી માહિતી'!C54="","",'સામયિક કસોટી-2'!S56)</f>
        <v/>
      </c>
      <c r="AP57" s="51"/>
      <c r="AQ57" s="51"/>
      <c r="AR57" s="186" t="str">
        <f>IF('વિદ્યાર્થી માહિતી'!C54="","",ROUND(SUM(AN57:AQ57),0))</f>
        <v/>
      </c>
      <c r="AS57" s="184"/>
      <c r="AT57" s="51"/>
      <c r="AU57" s="51"/>
      <c r="AV57" s="182" t="str">
        <f>IF('વિદ્યાર્થી માહિતી'!C54="","",ROUND(SUM(AT57:AU57),0))</f>
        <v/>
      </c>
      <c r="AW57" s="184"/>
      <c r="AX57" s="51"/>
      <c r="AY57" s="51"/>
      <c r="AZ57" s="182" t="str">
        <f>IF('વિદ્યાર્થી માહિતી'!C54="","",ROUND(SUM(AX57:AY57),0))</f>
        <v/>
      </c>
      <c r="BA57" s="184"/>
      <c r="BB57" s="51"/>
      <c r="BC57" s="51"/>
      <c r="BD57" s="182" t="str">
        <f>IF('વિદ્યાર્થી માહિતી'!C54="","",ROUND(SUM(BB57:BC57),0))</f>
        <v/>
      </c>
    </row>
    <row r="58" spans="1:56" ht="23.25" customHeight="1" x14ac:dyDescent="0.2">
      <c r="A58" s="41">
        <f>'વિદ્યાર્થી માહિતી'!A55</f>
        <v>54</v>
      </c>
      <c r="B58" s="41" t="str">
        <f>IF('વિદ્યાર્થી માહિતી'!B55="","",'વિદ્યાર્થી માહિતી'!B55)</f>
        <v/>
      </c>
      <c r="C58" s="52" t="str">
        <f>IF('વિદ્યાર્થી માહિતી'!C55="","",'વિદ્યાર્થી માહિતી'!C55)</f>
        <v/>
      </c>
      <c r="D58" s="174" t="str">
        <f>IF(C58="","",'સામયિક કસોટી-1'!M57)</f>
        <v/>
      </c>
      <c r="E58" s="174" t="str">
        <f>IF(C58="","",'સામયિક કસોટી-2'!M57)</f>
        <v/>
      </c>
      <c r="F58" s="51"/>
      <c r="G58" s="51"/>
      <c r="H58" s="186" t="str">
        <f>IF('વિદ્યાર્થી માહિતી'!C55="","",ROUND(SUM(D58:G58),0))</f>
        <v/>
      </c>
      <c r="I58" s="184"/>
      <c r="J58" s="174" t="str">
        <f>IF('વિદ્યાર્થી માહિતી'!C55="","",'સામયિક કસોટી-1'!N57)</f>
        <v/>
      </c>
      <c r="K58" s="174" t="str">
        <f>IF('વિદ્યાર્થી માહિતી'!C55="","",'સામયિક કસોટી-2'!N57)</f>
        <v/>
      </c>
      <c r="L58" s="51"/>
      <c r="M58" s="51"/>
      <c r="N58" s="186" t="str">
        <f>IF('વિદ્યાર્થી માહિતી'!C55="","",ROUND(SUM(J58:M58),0))</f>
        <v/>
      </c>
      <c r="O58" s="184"/>
      <c r="P58" s="174" t="str">
        <f>IF('વિદ્યાર્થી માહિતી'!C55="","",'સામયિક કસોટી-1'!O57)</f>
        <v/>
      </c>
      <c r="Q58" s="174" t="str">
        <f>IF('વિદ્યાર્થી માહિતી'!C55="","",'સામયિક કસોટી-2'!O57)</f>
        <v/>
      </c>
      <c r="R58" s="51"/>
      <c r="S58" s="51"/>
      <c r="T58" s="186" t="str">
        <f>IF('વિદ્યાર્થી માહિતી'!C55="","",ROUND(SUM(P58:S58),0))</f>
        <v/>
      </c>
      <c r="U58" s="184"/>
      <c r="V58" s="174" t="str">
        <f>IF('વિદ્યાર્થી માહિતી'!C55="","",'સામયિક કસોટી-1'!P57)</f>
        <v/>
      </c>
      <c r="W58" s="174" t="str">
        <f>IF('વિદ્યાર્થી માહિતી'!C55="","",'સામયિક કસોટી-2'!P57)</f>
        <v/>
      </c>
      <c r="X58" s="51"/>
      <c r="Y58" s="51"/>
      <c r="Z58" s="186" t="str">
        <f>IF('વિદ્યાર્થી માહિતી'!C55="","",ROUND(SUM(V58:Y58),0))</f>
        <v/>
      </c>
      <c r="AA58" s="184"/>
      <c r="AB58" s="174" t="str">
        <f>IF('વિદ્યાર્થી માહિતી'!C55="","",'સામયિક કસોટી-1'!Q57)</f>
        <v/>
      </c>
      <c r="AC58" s="174" t="str">
        <f>IF('વિદ્યાર્થી માહિતી'!C55="","",'સામયિક કસોટી-2'!Q57)</f>
        <v/>
      </c>
      <c r="AD58" s="51"/>
      <c r="AE58" s="51"/>
      <c r="AF58" s="186" t="str">
        <f>IF('વિદ્યાર્થી માહિતી'!C55="","",ROUND(SUM(AB58:AE58),0))</f>
        <v/>
      </c>
      <c r="AG58" s="184"/>
      <c r="AH58" s="174" t="str">
        <f>IF('વિદ્યાર્થી માહિતી'!C55="","",'સામયિક કસોટી-1'!R57)</f>
        <v/>
      </c>
      <c r="AI58" s="174" t="str">
        <f>IF('વિદ્યાર્થી માહિતી'!C55="","",'સામયિક કસોટી-2'!R57)</f>
        <v/>
      </c>
      <c r="AJ58" s="51"/>
      <c r="AK58" s="51"/>
      <c r="AL58" s="186" t="str">
        <f>IF('વિદ્યાર્થી માહિતી'!C55="","",ROUND(SUM(AH58:AK58),0))</f>
        <v/>
      </c>
      <c r="AM58" s="184"/>
      <c r="AN58" s="174" t="str">
        <f>IF('વિદ્યાર્થી માહિતી'!C55="","",'સામયિક કસોટી-1'!S57)</f>
        <v/>
      </c>
      <c r="AO58" s="174" t="str">
        <f>IF('વિદ્યાર્થી માહિતી'!C55="","",'સામયિક કસોટી-2'!S57)</f>
        <v/>
      </c>
      <c r="AP58" s="51"/>
      <c r="AQ58" s="51"/>
      <c r="AR58" s="186" t="str">
        <f>IF('વિદ્યાર્થી માહિતી'!C55="","",ROUND(SUM(AN58:AQ58),0))</f>
        <v/>
      </c>
      <c r="AS58" s="184"/>
      <c r="AT58" s="51"/>
      <c r="AU58" s="51"/>
      <c r="AV58" s="182" t="str">
        <f>IF('વિદ્યાર્થી માહિતી'!C55="","",ROUND(SUM(AT58:AU58),0))</f>
        <v/>
      </c>
      <c r="AW58" s="184"/>
      <c r="AX58" s="51"/>
      <c r="AY58" s="51"/>
      <c r="AZ58" s="182" t="str">
        <f>IF('વિદ્યાર્થી માહિતી'!C55="","",ROUND(SUM(AX58:AY58),0))</f>
        <v/>
      </c>
      <c r="BA58" s="184"/>
      <c r="BB58" s="51"/>
      <c r="BC58" s="51"/>
      <c r="BD58" s="182" t="str">
        <f>IF('વિદ્યાર્થી માહિતી'!C55="","",ROUND(SUM(BB58:BC58),0))</f>
        <v/>
      </c>
    </row>
    <row r="59" spans="1:56" ht="23.25" customHeight="1" x14ac:dyDescent="0.2">
      <c r="A59" s="41">
        <f>'વિદ્યાર્થી માહિતી'!A56</f>
        <v>55</v>
      </c>
      <c r="B59" s="41" t="str">
        <f>IF('વિદ્યાર્થી માહિતી'!B56="","",'વિદ્યાર્થી માહિતી'!B56)</f>
        <v/>
      </c>
      <c r="C59" s="52" t="str">
        <f>IF('વિદ્યાર્થી માહિતી'!C56="","",'વિદ્યાર્થી માહિતી'!C56)</f>
        <v/>
      </c>
      <c r="D59" s="174" t="str">
        <f>IF(C59="","",'સામયિક કસોટી-1'!M58)</f>
        <v/>
      </c>
      <c r="E59" s="174" t="str">
        <f>IF(C59="","",'સામયિક કસોટી-2'!M58)</f>
        <v/>
      </c>
      <c r="F59" s="51"/>
      <c r="G59" s="51"/>
      <c r="H59" s="186" t="str">
        <f>IF('વિદ્યાર્થી માહિતી'!C56="","",ROUND(SUM(D59:G59),0))</f>
        <v/>
      </c>
      <c r="I59" s="184"/>
      <c r="J59" s="174" t="str">
        <f>IF('વિદ્યાર્થી માહિતી'!C56="","",'સામયિક કસોટી-1'!N58)</f>
        <v/>
      </c>
      <c r="K59" s="174" t="str">
        <f>IF('વિદ્યાર્થી માહિતી'!C56="","",'સામયિક કસોટી-2'!N58)</f>
        <v/>
      </c>
      <c r="L59" s="51"/>
      <c r="M59" s="51"/>
      <c r="N59" s="186" t="str">
        <f>IF('વિદ્યાર્થી માહિતી'!C56="","",ROUND(SUM(J59:M59),0))</f>
        <v/>
      </c>
      <c r="O59" s="184"/>
      <c r="P59" s="174" t="str">
        <f>IF('વિદ્યાર્થી માહિતી'!C56="","",'સામયિક કસોટી-1'!O58)</f>
        <v/>
      </c>
      <c r="Q59" s="174" t="str">
        <f>IF('વિદ્યાર્થી માહિતી'!C56="","",'સામયિક કસોટી-2'!O58)</f>
        <v/>
      </c>
      <c r="R59" s="51"/>
      <c r="S59" s="51"/>
      <c r="T59" s="186" t="str">
        <f>IF('વિદ્યાર્થી માહિતી'!C56="","",ROUND(SUM(P59:S59),0))</f>
        <v/>
      </c>
      <c r="U59" s="184"/>
      <c r="V59" s="174" t="str">
        <f>IF('વિદ્યાર્થી માહિતી'!C56="","",'સામયિક કસોટી-1'!P58)</f>
        <v/>
      </c>
      <c r="W59" s="174" t="str">
        <f>IF('વિદ્યાર્થી માહિતી'!C56="","",'સામયિક કસોટી-2'!P58)</f>
        <v/>
      </c>
      <c r="X59" s="51"/>
      <c r="Y59" s="51"/>
      <c r="Z59" s="186" t="str">
        <f>IF('વિદ્યાર્થી માહિતી'!C56="","",ROUND(SUM(V59:Y59),0))</f>
        <v/>
      </c>
      <c r="AA59" s="184"/>
      <c r="AB59" s="174" t="str">
        <f>IF('વિદ્યાર્થી માહિતી'!C56="","",'સામયિક કસોટી-1'!Q58)</f>
        <v/>
      </c>
      <c r="AC59" s="174" t="str">
        <f>IF('વિદ્યાર્થી માહિતી'!C56="","",'સામયિક કસોટી-2'!Q58)</f>
        <v/>
      </c>
      <c r="AD59" s="51"/>
      <c r="AE59" s="51"/>
      <c r="AF59" s="186" t="str">
        <f>IF('વિદ્યાર્થી માહિતી'!C56="","",ROUND(SUM(AB59:AE59),0))</f>
        <v/>
      </c>
      <c r="AG59" s="184"/>
      <c r="AH59" s="174" t="str">
        <f>IF('વિદ્યાર્થી માહિતી'!C56="","",'સામયિક કસોટી-1'!R58)</f>
        <v/>
      </c>
      <c r="AI59" s="174" t="str">
        <f>IF('વિદ્યાર્થી માહિતી'!C56="","",'સામયિક કસોટી-2'!R58)</f>
        <v/>
      </c>
      <c r="AJ59" s="51"/>
      <c r="AK59" s="51"/>
      <c r="AL59" s="186" t="str">
        <f>IF('વિદ્યાર્થી માહિતી'!C56="","",ROUND(SUM(AH59:AK59),0))</f>
        <v/>
      </c>
      <c r="AM59" s="184"/>
      <c r="AN59" s="174" t="str">
        <f>IF('વિદ્યાર્થી માહિતી'!C56="","",'સામયિક કસોટી-1'!S58)</f>
        <v/>
      </c>
      <c r="AO59" s="174" t="str">
        <f>IF('વિદ્યાર્થી માહિતી'!C56="","",'સામયિક કસોટી-2'!S58)</f>
        <v/>
      </c>
      <c r="AP59" s="51"/>
      <c r="AQ59" s="51"/>
      <c r="AR59" s="186" t="str">
        <f>IF('વિદ્યાર્થી માહિતી'!C56="","",ROUND(SUM(AN59:AQ59),0))</f>
        <v/>
      </c>
      <c r="AS59" s="184"/>
      <c r="AT59" s="51"/>
      <c r="AU59" s="51"/>
      <c r="AV59" s="182" t="str">
        <f>IF('વિદ્યાર્થી માહિતી'!C56="","",ROUND(SUM(AT59:AU59),0))</f>
        <v/>
      </c>
      <c r="AW59" s="184"/>
      <c r="AX59" s="51"/>
      <c r="AY59" s="51"/>
      <c r="AZ59" s="182" t="str">
        <f>IF('વિદ્યાર્થી માહિતી'!C56="","",ROUND(SUM(AX59:AY59),0))</f>
        <v/>
      </c>
      <c r="BA59" s="184"/>
      <c r="BB59" s="51"/>
      <c r="BC59" s="51"/>
      <c r="BD59" s="182" t="str">
        <f>IF('વિદ્યાર્થી માહિતી'!C56="","",ROUND(SUM(BB59:BC59),0))</f>
        <v/>
      </c>
    </row>
    <row r="60" spans="1:56" ht="23.25" customHeight="1" x14ac:dyDescent="0.2">
      <c r="A60" s="41">
        <f>'વિદ્યાર્થી માહિતી'!A57</f>
        <v>56</v>
      </c>
      <c r="B60" s="41" t="str">
        <f>IF('વિદ્યાર્થી માહિતી'!B57="","",'વિદ્યાર્થી માહિતી'!B57)</f>
        <v/>
      </c>
      <c r="C60" s="52" t="str">
        <f>IF('વિદ્યાર્થી માહિતી'!C57="","",'વિદ્યાર્થી માહિતી'!C57)</f>
        <v/>
      </c>
      <c r="D60" s="174" t="str">
        <f>IF(C60="","",'સામયિક કસોટી-1'!M59)</f>
        <v/>
      </c>
      <c r="E60" s="174" t="str">
        <f>IF(C60="","",'સામયિક કસોટી-2'!M59)</f>
        <v/>
      </c>
      <c r="F60" s="51"/>
      <c r="G60" s="51"/>
      <c r="H60" s="186" t="str">
        <f>IF('વિદ્યાર્થી માહિતી'!C57="","",ROUND(SUM(D60:G60),0))</f>
        <v/>
      </c>
      <c r="I60" s="184"/>
      <c r="J60" s="174" t="str">
        <f>IF('વિદ્યાર્થી માહિતી'!C57="","",'સામયિક કસોટી-1'!N59)</f>
        <v/>
      </c>
      <c r="K60" s="174" t="str">
        <f>IF('વિદ્યાર્થી માહિતી'!C57="","",'સામયિક કસોટી-2'!N59)</f>
        <v/>
      </c>
      <c r="L60" s="51"/>
      <c r="M60" s="51"/>
      <c r="N60" s="186" t="str">
        <f>IF('વિદ્યાર્થી માહિતી'!C57="","",ROUND(SUM(J60:M60),0))</f>
        <v/>
      </c>
      <c r="O60" s="184"/>
      <c r="P60" s="174" t="str">
        <f>IF('વિદ્યાર્થી માહિતી'!C57="","",'સામયિક કસોટી-1'!O59)</f>
        <v/>
      </c>
      <c r="Q60" s="174" t="str">
        <f>IF('વિદ્યાર્થી માહિતી'!C57="","",'સામયિક કસોટી-2'!O59)</f>
        <v/>
      </c>
      <c r="R60" s="51"/>
      <c r="S60" s="51"/>
      <c r="T60" s="186" t="str">
        <f>IF('વિદ્યાર્થી માહિતી'!C57="","",ROUND(SUM(P60:S60),0))</f>
        <v/>
      </c>
      <c r="U60" s="184"/>
      <c r="V60" s="174" t="str">
        <f>IF('વિદ્યાર્થી માહિતી'!C57="","",'સામયિક કસોટી-1'!P59)</f>
        <v/>
      </c>
      <c r="W60" s="174" t="str">
        <f>IF('વિદ્યાર્થી માહિતી'!C57="","",'સામયિક કસોટી-2'!P59)</f>
        <v/>
      </c>
      <c r="X60" s="51"/>
      <c r="Y60" s="51"/>
      <c r="Z60" s="186" t="str">
        <f>IF('વિદ્યાર્થી માહિતી'!C57="","",ROUND(SUM(V60:Y60),0))</f>
        <v/>
      </c>
      <c r="AA60" s="184"/>
      <c r="AB60" s="174" t="str">
        <f>IF('વિદ્યાર્થી માહિતી'!C57="","",'સામયિક કસોટી-1'!Q59)</f>
        <v/>
      </c>
      <c r="AC60" s="174" t="str">
        <f>IF('વિદ્યાર્થી માહિતી'!C57="","",'સામયિક કસોટી-2'!Q59)</f>
        <v/>
      </c>
      <c r="AD60" s="51"/>
      <c r="AE60" s="51"/>
      <c r="AF60" s="186" t="str">
        <f>IF('વિદ્યાર્થી માહિતી'!C57="","",ROUND(SUM(AB60:AE60),0))</f>
        <v/>
      </c>
      <c r="AG60" s="184"/>
      <c r="AH60" s="174" t="str">
        <f>IF('વિદ્યાર્થી માહિતી'!C57="","",'સામયિક કસોટી-1'!R59)</f>
        <v/>
      </c>
      <c r="AI60" s="174" t="str">
        <f>IF('વિદ્યાર્થી માહિતી'!C57="","",'સામયિક કસોટી-2'!R59)</f>
        <v/>
      </c>
      <c r="AJ60" s="51"/>
      <c r="AK60" s="51"/>
      <c r="AL60" s="186" t="str">
        <f>IF('વિદ્યાર્થી માહિતી'!C57="","",ROUND(SUM(AH60:AK60),0))</f>
        <v/>
      </c>
      <c r="AM60" s="184"/>
      <c r="AN60" s="174" t="str">
        <f>IF('વિદ્યાર્થી માહિતી'!C57="","",'સામયિક કસોટી-1'!S59)</f>
        <v/>
      </c>
      <c r="AO60" s="174" t="str">
        <f>IF('વિદ્યાર્થી માહિતી'!C57="","",'સામયિક કસોટી-2'!S59)</f>
        <v/>
      </c>
      <c r="AP60" s="51"/>
      <c r="AQ60" s="51"/>
      <c r="AR60" s="186" t="str">
        <f>IF('વિદ્યાર્થી માહિતી'!C57="","",ROUND(SUM(AN60:AQ60),0))</f>
        <v/>
      </c>
      <c r="AS60" s="184"/>
      <c r="AT60" s="51"/>
      <c r="AU60" s="51"/>
      <c r="AV60" s="182" t="str">
        <f>IF('વિદ્યાર્થી માહિતી'!C57="","",ROUND(SUM(AT60:AU60),0))</f>
        <v/>
      </c>
      <c r="AW60" s="184"/>
      <c r="AX60" s="51"/>
      <c r="AY60" s="51"/>
      <c r="AZ60" s="182" t="str">
        <f>IF('વિદ્યાર્થી માહિતી'!C57="","",ROUND(SUM(AX60:AY60),0))</f>
        <v/>
      </c>
      <c r="BA60" s="184"/>
      <c r="BB60" s="51"/>
      <c r="BC60" s="51"/>
      <c r="BD60" s="182" t="str">
        <f>IF('વિદ્યાર્થી માહિતી'!C57="","",ROUND(SUM(BB60:BC60),0))</f>
        <v/>
      </c>
    </row>
    <row r="61" spans="1:56" ht="23.25" customHeight="1" x14ac:dyDescent="0.2">
      <c r="A61" s="41">
        <f>'વિદ્યાર્થી માહિતી'!A58</f>
        <v>57</v>
      </c>
      <c r="B61" s="41" t="str">
        <f>IF('વિદ્યાર્થી માહિતી'!B58="","",'વિદ્યાર્થી માહિતી'!B58)</f>
        <v/>
      </c>
      <c r="C61" s="52" t="str">
        <f>IF('વિદ્યાર્થી માહિતી'!C58="","",'વિદ્યાર્થી માહિતી'!C58)</f>
        <v/>
      </c>
      <c r="D61" s="174" t="str">
        <f>IF(C61="","",'સામયિક કસોટી-1'!M60)</f>
        <v/>
      </c>
      <c r="E61" s="174" t="str">
        <f>IF(C61="","",'સામયિક કસોટી-2'!M60)</f>
        <v/>
      </c>
      <c r="F61" s="51"/>
      <c r="G61" s="51"/>
      <c r="H61" s="186" t="str">
        <f>IF('વિદ્યાર્થી માહિતી'!C58="","",ROUND(SUM(D61:G61),0))</f>
        <v/>
      </c>
      <c r="I61" s="184"/>
      <c r="J61" s="174" t="str">
        <f>IF('વિદ્યાર્થી માહિતી'!C58="","",'સામયિક કસોટી-1'!N60)</f>
        <v/>
      </c>
      <c r="K61" s="174" t="str">
        <f>IF('વિદ્યાર્થી માહિતી'!C58="","",'સામયિક કસોટી-2'!N60)</f>
        <v/>
      </c>
      <c r="L61" s="51"/>
      <c r="M61" s="51"/>
      <c r="N61" s="186" t="str">
        <f>IF('વિદ્યાર્થી માહિતી'!C58="","",ROUND(SUM(J61:M61),0))</f>
        <v/>
      </c>
      <c r="O61" s="184"/>
      <c r="P61" s="174" t="str">
        <f>IF('વિદ્યાર્થી માહિતી'!C58="","",'સામયિક કસોટી-1'!O60)</f>
        <v/>
      </c>
      <c r="Q61" s="174" t="str">
        <f>IF('વિદ્યાર્થી માહિતી'!C58="","",'સામયિક કસોટી-2'!O60)</f>
        <v/>
      </c>
      <c r="R61" s="51"/>
      <c r="S61" s="51"/>
      <c r="T61" s="186" t="str">
        <f>IF('વિદ્યાર્થી માહિતી'!C58="","",ROUND(SUM(P61:S61),0))</f>
        <v/>
      </c>
      <c r="U61" s="184"/>
      <c r="V61" s="174" t="str">
        <f>IF('વિદ્યાર્થી માહિતી'!C58="","",'સામયિક કસોટી-1'!P60)</f>
        <v/>
      </c>
      <c r="W61" s="174" t="str">
        <f>IF('વિદ્યાર્થી માહિતી'!C58="","",'સામયિક કસોટી-2'!P60)</f>
        <v/>
      </c>
      <c r="X61" s="51"/>
      <c r="Y61" s="51"/>
      <c r="Z61" s="186" t="str">
        <f>IF('વિદ્યાર્થી માહિતી'!C58="","",ROUND(SUM(V61:Y61),0))</f>
        <v/>
      </c>
      <c r="AA61" s="184"/>
      <c r="AB61" s="174" t="str">
        <f>IF('વિદ્યાર્થી માહિતી'!C58="","",'સામયિક કસોટી-1'!Q60)</f>
        <v/>
      </c>
      <c r="AC61" s="174" t="str">
        <f>IF('વિદ્યાર્થી માહિતી'!C58="","",'સામયિક કસોટી-2'!Q60)</f>
        <v/>
      </c>
      <c r="AD61" s="51"/>
      <c r="AE61" s="51"/>
      <c r="AF61" s="186" t="str">
        <f>IF('વિદ્યાર્થી માહિતી'!C58="","",ROUND(SUM(AB61:AE61),0))</f>
        <v/>
      </c>
      <c r="AG61" s="184"/>
      <c r="AH61" s="174" t="str">
        <f>IF('વિદ્યાર્થી માહિતી'!C58="","",'સામયિક કસોટી-1'!R60)</f>
        <v/>
      </c>
      <c r="AI61" s="174" t="str">
        <f>IF('વિદ્યાર્થી માહિતી'!C58="","",'સામયિક કસોટી-2'!R60)</f>
        <v/>
      </c>
      <c r="AJ61" s="51"/>
      <c r="AK61" s="51"/>
      <c r="AL61" s="186" t="str">
        <f>IF('વિદ્યાર્થી માહિતી'!C58="","",ROUND(SUM(AH61:AK61),0))</f>
        <v/>
      </c>
      <c r="AM61" s="184"/>
      <c r="AN61" s="174" t="str">
        <f>IF('વિદ્યાર્થી માહિતી'!C58="","",'સામયિક કસોટી-1'!S60)</f>
        <v/>
      </c>
      <c r="AO61" s="174" t="str">
        <f>IF('વિદ્યાર્થી માહિતી'!C58="","",'સામયિક કસોટી-2'!S60)</f>
        <v/>
      </c>
      <c r="AP61" s="51"/>
      <c r="AQ61" s="51"/>
      <c r="AR61" s="186" t="str">
        <f>IF('વિદ્યાર્થી માહિતી'!C58="","",ROUND(SUM(AN61:AQ61),0))</f>
        <v/>
      </c>
      <c r="AS61" s="184"/>
      <c r="AT61" s="51"/>
      <c r="AU61" s="51"/>
      <c r="AV61" s="182" t="str">
        <f>IF('વિદ્યાર્થી માહિતી'!C58="","",ROUND(SUM(AT61:AU61),0))</f>
        <v/>
      </c>
      <c r="AW61" s="184"/>
      <c r="AX61" s="51"/>
      <c r="AY61" s="51"/>
      <c r="AZ61" s="182" t="str">
        <f>IF('વિદ્યાર્થી માહિતી'!C58="","",ROUND(SUM(AX61:AY61),0))</f>
        <v/>
      </c>
      <c r="BA61" s="184"/>
      <c r="BB61" s="51"/>
      <c r="BC61" s="51"/>
      <c r="BD61" s="182" t="str">
        <f>IF('વિદ્યાર્થી માહિતી'!C58="","",ROUND(SUM(BB61:BC61),0))</f>
        <v/>
      </c>
    </row>
    <row r="62" spans="1:56" ht="23.25" customHeight="1" x14ac:dyDescent="0.2">
      <c r="A62" s="41">
        <f>'વિદ્યાર્થી માહિતી'!A59</f>
        <v>58</v>
      </c>
      <c r="B62" s="41" t="str">
        <f>IF('વિદ્યાર્થી માહિતી'!B59="","",'વિદ્યાર્થી માહિતી'!B59)</f>
        <v/>
      </c>
      <c r="C62" s="52" t="str">
        <f>IF('વિદ્યાર્થી માહિતી'!C59="","",'વિદ્યાર્થી માહિતી'!C59)</f>
        <v/>
      </c>
      <c r="D62" s="174" t="str">
        <f>IF(C62="","",'સામયિક કસોટી-1'!M61)</f>
        <v/>
      </c>
      <c r="E62" s="174" t="str">
        <f>IF(C62="","",'સામયિક કસોટી-2'!M61)</f>
        <v/>
      </c>
      <c r="F62" s="51"/>
      <c r="G62" s="51"/>
      <c r="H62" s="186" t="str">
        <f>IF('વિદ્યાર્થી માહિતી'!C59="","",ROUND(SUM(D62:G62),0))</f>
        <v/>
      </c>
      <c r="I62" s="184"/>
      <c r="J62" s="174" t="str">
        <f>IF('વિદ્યાર્થી માહિતી'!C59="","",'સામયિક કસોટી-1'!N61)</f>
        <v/>
      </c>
      <c r="K62" s="174" t="str">
        <f>IF('વિદ્યાર્થી માહિતી'!C59="","",'સામયિક કસોટી-2'!N61)</f>
        <v/>
      </c>
      <c r="L62" s="51"/>
      <c r="M62" s="51"/>
      <c r="N62" s="186" t="str">
        <f>IF('વિદ્યાર્થી માહિતી'!C59="","",ROUND(SUM(J62:M62),0))</f>
        <v/>
      </c>
      <c r="O62" s="184"/>
      <c r="P62" s="174" t="str">
        <f>IF('વિદ્યાર્થી માહિતી'!C59="","",'સામયિક કસોટી-1'!O61)</f>
        <v/>
      </c>
      <c r="Q62" s="174" t="str">
        <f>IF('વિદ્યાર્થી માહિતી'!C59="","",'સામયિક કસોટી-2'!O61)</f>
        <v/>
      </c>
      <c r="R62" s="51"/>
      <c r="S62" s="51"/>
      <c r="T62" s="186" t="str">
        <f>IF('વિદ્યાર્થી માહિતી'!C59="","",ROUND(SUM(P62:S62),0))</f>
        <v/>
      </c>
      <c r="U62" s="184"/>
      <c r="V62" s="174" t="str">
        <f>IF('વિદ્યાર્થી માહિતી'!C59="","",'સામયિક કસોટી-1'!P61)</f>
        <v/>
      </c>
      <c r="W62" s="174" t="str">
        <f>IF('વિદ્યાર્થી માહિતી'!C59="","",'સામયિક કસોટી-2'!P61)</f>
        <v/>
      </c>
      <c r="X62" s="51"/>
      <c r="Y62" s="51"/>
      <c r="Z62" s="186" t="str">
        <f>IF('વિદ્યાર્થી માહિતી'!C59="","",ROUND(SUM(V62:Y62),0))</f>
        <v/>
      </c>
      <c r="AA62" s="184"/>
      <c r="AB62" s="174" t="str">
        <f>IF('વિદ્યાર્થી માહિતી'!C59="","",'સામયિક કસોટી-1'!Q61)</f>
        <v/>
      </c>
      <c r="AC62" s="174" t="str">
        <f>IF('વિદ્યાર્થી માહિતી'!C59="","",'સામયિક કસોટી-2'!Q61)</f>
        <v/>
      </c>
      <c r="AD62" s="51"/>
      <c r="AE62" s="51"/>
      <c r="AF62" s="186" t="str">
        <f>IF('વિદ્યાર્થી માહિતી'!C59="","",ROUND(SUM(AB62:AE62),0))</f>
        <v/>
      </c>
      <c r="AG62" s="184"/>
      <c r="AH62" s="174" t="str">
        <f>IF('વિદ્યાર્થી માહિતી'!C59="","",'સામયિક કસોટી-1'!R61)</f>
        <v/>
      </c>
      <c r="AI62" s="174" t="str">
        <f>IF('વિદ્યાર્થી માહિતી'!C59="","",'સામયિક કસોટી-2'!R61)</f>
        <v/>
      </c>
      <c r="AJ62" s="51"/>
      <c r="AK62" s="51"/>
      <c r="AL62" s="186" t="str">
        <f>IF('વિદ્યાર્થી માહિતી'!C59="","",ROUND(SUM(AH62:AK62),0))</f>
        <v/>
      </c>
      <c r="AM62" s="184"/>
      <c r="AN62" s="174" t="str">
        <f>IF('વિદ્યાર્થી માહિતી'!C59="","",'સામયિક કસોટી-1'!S61)</f>
        <v/>
      </c>
      <c r="AO62" s="174" t="str">
        <f>IF('વિદ્યાર્થી માહિતી'!C59="","",'સામયિક કસોટી-2'!S61)</f>
        <v/>
      </c>
      <c r="AP62" s="51"/>
      <c r="AQ62" s="51"/>
      <c r="AR62" s="186" t="str">
        <f>IF('વિદ્યાર્થી માહિતી'!C59="","",ROUND(SUM(AN62:AQ62),0))</f>
        <v/>
      </c>
      <c r="AS62" s="184"/>
      <c r="AT62" s="51"/>
      <c r="AU62" s="51"/>
      <c r="AV62" s="182" t="str">
        <f>IF('વિદ્યાર્થી માહિતી'!C59="","",ROUND(SUM(AT62:AU62),0))</f>
        <v/>
      </c>
      <c r="AW62" s="184"/>
      <c r="AX62" s="51"/>
      <c r="AY62" s="51"/>
      <c r="AZ62" s="182" t="str">
        <f>IF('વિદ્યાર્થી માહિતી'!C59="","",ROUND(SUM(AX62:AY62),0))</f>
        <v/>
      </c>
      <c r="BA62" s="184"/>
      <c r="BB62" s="51"/>
      <c r="BC62" s="51"/>
      <c r="BD62" s="182" t="str">
        <f>IF('વિદ્યાર્થી માહિતી'!C59="","",ROUND(SUM(BB62:BC62),0))</f>
        <v/>
      </c>
    </row>
    <row r="63" spans="1:56" ht="23.25" customHeight="1" x14ac:dyDescent="0.2">
      <c r="A63" s="41">
        <f>'વિદ્યાર્થી માહિતી'!A60</f>
        <v>59</v>
      </c>
      <c r="B63" s="41" t="str">
        <f>IF('વિદ્યાર્થી માહિતી'!B60="","",'વિદ્યાર્થી માહિતી'!B60)</f>
        <v/>
      </c>
      <c r="C63" s="52" t="str">
        <f>IF('વિદ્યાર્થી માહિતી'!C60="","",'વિદ્યાર્થી માહિતી'!C60)</f>
        <v/>
      </c>
      <c r="D63" s="174" t="str">
        <f>IF(C63="","",'સામયિક કસોટી-1'!M62)</f>
        <v/>
      </c>
      <c r="E63" s="174" t="str">
        <f>IF(C63="","",'સામયિક કસોટી-2'!M62)</f>
        <v/>
      </c>
      <c r="F63" s="51"/>
      <c r="G63" s="51"/>
      <c r="H63" s="186" t="str">
        <f>IF('વિદ્યાર્થી માહિતી'!C60="","",ROUND(SUM(D63:G63),0))</f>
        <v/>
      </c>
      <c r="I63" s="184"/>
      <c r="J63" s="174" t="str">
        <f>IF('વિદ્યાર્થી માહિતી'!C60="","",'સામયિક કસોટી-1'!N62)</f>
        <v/>
      </c>
      <c r="K63" s="174" t="str">
        <f>IF('વિદ્યાર્થી માહિતી'!C60="","",'સામયિક કસોટી-2'!N62)</f>
        <v/>
      </c>
      <c r="L63" s="51"/>
      <c r="M63" s="51"/>
      <c r="N63" s="186" t="str">
        <f>IF('વિદ્યાર્થી માહિતી'!C60="","",ROUND(SUM(J63:M63),0))</f>
        <v/>
      </c>
      <c r="O63" s="184"/>
      <c r="P63" s="174" t="str">
        <f>IF('વિદ્યાર્થી માહિતી'!C60="","",'સામયિક કસોટી-1'!O62)</f>
        <v/>
      </c>
      <c r="Q63" s="174" t="str">
        <f>IF('વિદ્યાર્થી માહિતી'!C60="","",'સામયિક કસોટી-2'!O62)</f>
        <v/>
      </c>
      <c r="R63" s="51"/>
      <c r="S63" s="51"/>
      <c r="T63" s="186" t="str">
        <f>IF('વિદ્યાર્થી માહિતી'!C60="","",ROUND(SUM(P63:S63),0))</f>
        <v/>
      </c>
      <c r="U63" s="184"/>
      <c r="V63" s="174" t="str">
        <f>IF('વિદ્યાર્થી માહિતી'!C60="","",'સામયિક કસોટી-1'!P62)</f>
        <v/>
      </c>
      <c r="W63" s="174" t="str">
        <f>IF('વિદ્યાર્થી માહિતી'!C60="","",'સામયિક કસોટી-2'!P62)</f>
        <v/>
      </c>
      <c r="X63" s="51"/>
      <c r="Y63" s="51"/>
      <c r="Z63" s="186" t="str">
        <f>IF('વિદ્યાર્થી માહિતી'!C60="","",ROUND(SUM(V63:Y63),0))</f>
        <v/>
      </c>
      <c r="AA63" s="184"/>
      <c r="AB63" s="174" t="str">
        <f>IF('વિદ્યાર્થી માહિતી'!C60="","",'સામયિક કસોટી-1'!Q62)</f>
        <v/>
      </c>
      <c r="AC63" s="174" t="str">
        <f>IF('વિદ્યાર્થી માહિતી'!C60="","",'સામયિક કસોટી-2'!Q62)</f>
        <v/>
      </c>
      <c r="AD63" s="51"/>
      <c r="AE63" s="51"/>
      <c r="AF63" s="186" t="str">
        <f>IF('વિદ્યાર્થી માહિતી'!C60="","",ROUND(SUM(AB63:AE63),0))</f>
        <v/>
      </c>
      <c r="AG63" s="184"/>
      <c r="AH63" s="174" t="str">
        <f>IF('વિદ્યાર્થી માહિતી'!C60="","",'સામયિક કસોટી-1'!R62)</f>
        <v/>
      </c>
      <c r="AI63" s="174" t="str">
        <f>IF('વિદ્યાર્થી માહિતી'!C60="","",'સામયિક કસોટી-2'!R62)</f>
        <v/>
      </c>
      <c r="AJ63" s="51"/>
      <c r="AK63" s="51"/>
      <c r="AL63" s="186" t="str">
        <f>IF('વિદ્યાર્થી માહિતી'!C60="","",ROUND(SUM(AH63:AK63),0))</f>
        <v/>
      </c>
      <c r="AM63" s="184"/>
      <c r="AN63" s="174" t="str">
        <f>IF('વિદ્યાર્થી માહિતી'!C60="","",'સામયિક કસોટી-1'!S62)</f>
        <v/>
      </c>
      <c r="AO63" s="174" t="str">
        <f>IF('વિદ્યાર્થી માહિતી'!C60="","",'સામયિક કસોટી-2'!S62)</f>
        <v/>
      </c>
      <c r="AP63" s="51"/>
      <c r="AQ63" s="51"/>
      <c r="AR63" s="186" t="str">
        <f>IF('વિદ્યાર્થી માહિતી'!C60="","",ROUND(SUM(AN63:AQ63),0))</f>
        <v/>
      </c>
      <c r="AS63" s="184"/>
      <c r="AT63" s="51"/>
      <c r="AU63" s="51"/>
      <c r="AV63" s="182" t="str">
        <f>IF('વિદ્યાર્થી માહિતી'!C60="","",ROUND(SUM(AT63:AU63),0))</f>
        <v/>
      </c>
      <c r="AW63" s="184"/>
      <c r="AX63" s="51"/>
      <c r="AY63" s="51"/>
      <c r="AZ63" s="182" t="str">
        <f>IF('વિદ્યાર્થી માહિતી'!C60="","",ROUND(SUM(AX63:AY63),0))</f>
        <v/>
      </c>
      <c r="BA63" s="184"/>
      <c r="BB63" s="51"/>
      <c r="BC63" s="51"/>
      <c r="BD63" s="182" t="str">
        <f>IF('વિદ્યાર્થી માહિતી'!C60="","",ROUND(SUM(BB63:BC63),0))</f>
        <v/>
      </c>
    </row>
    <row r="64" spans="1:56" ht="23.25" customHeight="1" x14ac:dyDescent="0.2">
      <c r="A64" s="41">
        <f>'વિદ્યાર્થી માહિતી'!A61</f>
        <v>60</v>
      </c>
      <c r="B64" s="41" t="str">
        <f>IF('વિદ્યાર્થી માહિતી'!B61="","",'વિદ્યાર્થી માહિતી'!B61)</f>
        <v/>
      </c>
      <c r="C64" s="52" t="str">
        <f>IF('વિદ્યાર્થી માહિતી'!C61="","",'વિદ્યાર્થી માહિતી'!C61)</f>
        <v/>
      </c>
      <c r="D64" s="174" t="str">
        <f>IF(C64="","",'સામયિક કસોટી-1'!M63)</f>
        <v/>
      </c>
      <c r="E64" s="174" t="str">
        <f>IF(C64="","",'સામયિક કસોટી-2'!M63)</f>
        <v/>
      </c>
      <c r="F64" s="51"/>
      <c r="G64" s="51"/>
      <c r="H64" s="186" t="str">
        <f>IF('વિદ્યાર્થી માહિતી'!C61="","",ROUND(SUM(D64:G64),0))</f>
        <v/>
      </c>
      <c r="I64" s="184"/>
      <c r="J64" s="174" t="str">
        <f>IF('વિદ્યાર્થી માહિતી'!C61="","",'સામયિક કસોટી-1'!N63)</f>
        <v/>
      </c>
      <c r="K64" s="174" t="str">
        <f>IF('વિદ્યાર્થી માહિતી'!C61="","",'સામયિક કસોટી-2'!N63)</f>
        <v/>
      </c>
      <c r="L64" s="51"/>
      <c r="M64" s="51"/>
      <c r="N64" s="186" t="str">
        <f>IF('વિદ્યાર્થી માહિતી'!C61="","",ROUND(SUM(J64:M64),0))</f>
        <v/>
      </c>
      <c r="O64" s="184"/>
      <c r="P64" s="174" t="str">
        <f>IF('વિદ્યાર્થી માહિતી'!C61="","",'સામયિક કસોટી-1'!O63)</f>
        <v/>
      </c>
      <c r="Q64" s="174" t="str">
        <f>IF('વિદ્યાર્થી માહિતી'!C61="","",'સામયિક કસોટી-2'!O63)</f>
        <v/>
      </c>
      <c r="R64" s="51"/>
      <c r="S64" s="51"/>
      <c r="T64" s="186" t="str">
        <f>IF('વિદ્યાર્થી માહિતી'!C61="","",ROUND(SUM(P64:S64),0))</f>
        <v/>
      </c>
      <c r="U64" s="184"/>
      <c r="V64" s="174" t="str">
        <f>IF('વિદ્યાર્થી માહિતી'!C61="","",'સામયિક કસોટી-1'!P63)</f>
        <v/>
      </c>
      <c r="W64" s="174" t="str">
        <f>IF('વિદ્યાર્થી માહિતી'!C61="","",'સામયિક કસોટી-2'!P63)</f>
        <v/>
      </c>
      <c r="X64" s="51"/>
      <c r="Y64" s="51"/>
      <c r="Z64" s="186" t="str">
        <f>IF('વિદ્યાર્થી માહિતી'!C61="","",ROUND(SUM(V64:Y64),0))</f>
        <v/>
      </c>
      <c r="AA64" s="184"/>
      <c r="AB64" s="174" t="str">
        <f>IF('વિદ્યાર્થી માહિતી'!C61="","",'સામયિક કસોટી-1'!Q63)</f>
        <v/>
      </c>
      <c r="AC64" s="174" t="str">
        <f>IF('વિદ્યાર્થી માહિતી'!C61="","",'સામયિક કસોટી-2'!Q63)</f>
        <v/>
      </c>
      <c r="AD64" s="51"/>
      <c r="AE64" s="51"/>
      <c r="AF64" s="186" t="str">
        <f>IF('વિદ્યાર્થી માહિતી'!C61="","",ROUND(SUM(AB64:AE64),0))</f>
        <v/>
      </c>
      <c r="AG64" s="184"/>
      <c r="AH64" s="174" t="str">
        <f>IF('વિદ્યાર્થી માહિતી'!C61="","",'સામયિક કસોટી-1'!R63)</f>
        <v/>
      </c>
      <c r="AI64" s="174" t="str">
        <f>IF('વિદ્યાર્થી માહિતી'!C61="","",'સામયિક કસોટી-2'!R63)</f>
        <v/>
      </c>
      <c r="AJ64" s="51"/>
      <c r="AK64" s="51"/>
      <c r="AL64" s="186" t="str">
        <f>IF('વિદ્યાર્થી માહિતી'!C61="","",ROUND(SUM(AH64:AK64),0))</f>
        <v/>
      </c>
      <c r="AM64" s="184"/>
      <c r="AN64" s="174" t="str">
        <f>IF('વિદ્યાર્થી માહિતી'!C61="","",'સામયિક કસોટી-1'!S63)</f>
        <v/>
      </c>
      <c r="AO64" s="174" t="str">
        <f>IF('વિદ્યાર્થી માહિતી'!C61="","",'સામયિક કસોટી-2'!S63)</f>
        <v/>
      </c>
      <c r="AP64" s="51"/>
      <c r="AQ64" s="51"/>
      <c r="AR64" s="186" t="str">
        <f>IF('વિદ્યાર્થી માહિતી'!C61="","",ROUND(SUM(AN64:AQ64),0))</f>
        <v/>
      </c>
      <c r="AS64" s="184"/>
      <c r="AT64" s="51"/>
      <c r="AU64" s="51"/>
      <c r="AV64" s="182" t="str">
        <f>IF('વિદ્યાર્થી માહિતી'!C61="","",ROUND(SUM(AT64:AU64),0))</f>
        <v/>
      </c>
      <c r="AW64" s="184"/>
      <c r="AX64" s="51"/>
      <c r="AY64" s="51"/>
      <c r="AZ64" s="182" t="str">
        <f>IF('વિદ્યાર્થી માહિતી'!C61="","",ROUND(SUM(AX64:AY64),0))</f>
        <v/>
      </c>
      <c r="BA64" s="184"/>
      <c r="BB64" s="51"/>
      <c r="BC64" s="51"/>
      <c r="BD64" s="182" t="str">
        <f>IF('વિદ્યાર્થી માહિતી'!C61="","",ROUND(SUM(BB64:BC64),0))</f>
        <v/>
      </c>
    </row>
    <row r="65" spans="1:56" ht="23.25" customHeight="1" x14ac:dyDescent="0.2">
      <c r="A65" s="41">
        <f>'વિદ્યાર્થી માહિતી'!A62</f>
        <v>61</v>
      </c>
      <c r="B65" s="41" t="str">
        <f>IF('વિદ્યાર્થી માહિતી'!B62="","",'વિદ્યાર્થી માહિતી'!B62)</f>
        <v/>
      </c>
      <c r="C65" s="52" t="str">
        <f>IF('વિદ્યાર્થી માહિતી'!C62="","",'વિદ્યાર્થી માહિતી'!C62)</f>
        <v/>
      </c>
      <c r="D65" s="174" t="str">
        <f>IF(C65="","",'સામયિક કસોટી-1'!M64)</f>
        <v/>
      </c>
      <c r="E65" s="174" t="str">
        <f>IF(C65="","",'સામયિક કસોટી-2'!M64)</f>
        <v/>
      </c>
      <c r="F65" s="51"/>
      <c r="G65" s="51"/>
      <c r="H65" s="186" t="str">
        <f>IF('વિદ્યાર્થી માહિતી'!C62="","",ROUND(SUM(D65:G65),0))</f>
        <v/>
      </c>
      <c r="I65" s="184"/>
      <c r="J65" s="174" t="str">
        <f>IF('વિદ્યાર્થી માહિતી'!C62="","",'સામયિક કસોટી-1'!N64)</f>
        <v/>
      </c>
      <c r="K65" s="174" t="str">
        <f>IF('વિદ્યાર્થી માહિતી'!C62="","",'સામયિક કસોટી-2'!N64)</f>
        <v/>
      </c>
      <c r="L65" s="51"/>
      <c r="M65" s="51"/>
      <c r="N65" s="186" t="str">
        <f>IF('વિદ્યાર્થી માહિતી'!C62="","",ROUND(SUM(J65:M65),0))</f>
        <v/>
      </c>
      <c r="O65" s="184"/>
      <c r="P65" s="174" t="str">
        <f>IF('વિદ્યાર્થી માહિતી'!C62="","",'સામયિક કસોટી-1'!O64)</f>
        <v/>
      </c>
      <c r="Q65" s="174" t="str">
        <f>IF('વિદ્યાર્થી માહિતી'!C62="","",'સામયિક કસોટી-2'!O64)</f>
        <v/>
      </c>
      <c r="R65" s="51"/>
      <c r="S65" s="51"/>
      <c r="T65" s="186" t="str">
        <f>IF('વિદ્યાર્થી માહિતી'!C62="","",ROUND(SUM(P65:S65),0))</f>
        <v/>
      </c>
      <c r="U65" s="184"/>
      <c r="V65" s="174" t="str">
        <f>IF('વિદ્યાર્થી માહિતી'!C62="","",'સામયિક કસોટી-1'!P64)</f>
        <v/>
      </c>
      <c r="W65" s="174" t="str">
        <f>IF('વિદ્યાર્થી માહિતી'!C62="","",'સામયિક કસોટી-2'!P64)</f>
        <v/>
      </c>
      <c r="X65" s="51"/>
      <c r="Y65" s="51"/>
      <c r="Z65" s="186" t="str">
        <f>IF('વિદ્યાર્થી માહિતી'!C62="","",ROUND(SUM(V65:Y65),0))</f>
        <v/>
      </c>
      <c r="AA65" s="184"/>
      <c r="AB65" s="174" t="str">
        <f>IF('વિદ્યાર્થી માહિતી'!C62="","",'સામયિક કસોટી-1'!Q64)</f>
        <v/>
      </c>
      <c r="AC65" s="174" t="str">
        <f>IF('વિદ્યાર્થી માહિતી'!C62="","",'સામયિક કસોટી-2'!Q64)</f>
        <v/>
      </c>
      <c r="AD65" s="51"/>
      <c r="AE65" s="51"/>
      <c r="AF65" s="186" t="str">
        <f>IF('વિદ્યાર્થી માહિતી'!C62="","",ROUND(SUM(AB65:AE65),0))</f>
        <v/>
      </c>
      <c r="AG65" s="184"/>
      <c r="AH65" s="174" t="str">
        <f>IF('વિદ્યાર્થી માહિતી'!C62="","",'સામયિક કસોટી-1'!R64)</f>
        <v/>
      </c>
      <c r="AI65" s="174" t="str">
        <f>IF('વિદ્યાર્થી માહિતી'!C62="","",'સામયિક કસોટી-2'!R64)</f>
        <v/>
      </c>
      <c r="AJ65" s="51"/>
      <c r="AK65" s="51"/>
      <c r="AL65" s="186" t="str">
        <f>IF('વિદ્યાર્થી માહિતી'!C62="","",ROUND(SUM(AH65:AK65),0))</f>
        <v/>
      </c>
      <c r="AM65" s="184"/>
      <c r="AN65" s="174" t="str">
        <f>IF('વિદ્યાર્થી માહિતી'!C62="","",'સામયિક કસોટી-1'!S64)</f>
        <v/>
      </c>
      <c r="AO65" s="174" t="str">
        <f>IF('વિદ્યાર્થી માહિતી'!C62="","",'સામયિક કસોટી-2'!S64)</f>
        <v/>
      </c>
      <c r="AP65" s="51"/>
      <c r="AQ65" s="51"/>
      <c r="AR65" s="186" t="str">
        <f>IF('વિદ્યાર્થી માહિતી'!C62="","",ROUND(SUM(AN65:AQ65),0))</f>
        <v/>
      </c>
      <c r="AS65" s="184"/>
      <c r="AT65" s="51"/>
      <c r="AU65" s="51"/>
      <c r="AV65" s="182" t="str">
        <f>IF('વિદ્યાર્થી માહિતી'!C62="","",ROUND(SUM(AT65:AU65),0))</f>
        <v/>
      </c>
      <c r="AW65" s="184"/>
      <c r="AX65" s="51"/>
      <c r="AY65" s="51"/>
      <c r="AZ65" s="182" t="str">
        <f>IF('વિદ્યાર્થી માહિતી'!C62="","",ROUND(SUM(AX65:AY65),0))</f>
        <v/>
      </c>
      <c r="BA65" s="184"/>
      <c r="BB65" s="51"/>
      <c r="BC65" s="51"/>
      <c r="BD65" s="182" t="str">
        <f>IF('વિદ્યાર્થી માહિતી'!C62="","",ROUND(SUM(BB65:BC65),0))</f>
        <v/>
      </c>
    </row>
    <row r="66" spans="1:56" ht="23.25" customHeight="1" x14ac:dyDescent="0.2">
      <c r="A66" s="41">
        <f>'વિદ્યાર્થી માહિતી'!A63</f>
        <v>62</v>
      </c>
      <c r="B66" s="41" t="str">
        <f>IF('વિદ્યાર્થી માહિતી'!B63="","",'વિદ્યાર્થી માહિતી'!B63)</f>
        <v/>
      </c>
      <c r="C66" s="52" t="str">
        <f>IF('વિદ્યાર્થી માહિતી'!C63="","",'વિદ્યાર્થી માહિતી'!C63)</f>
        <v/>
      </c>
      <c r="D66" s="174" t="str">
        <f>IF(C66="","",'સામયિક કસોટી-1'!M65)</f>
        <v/>
      </c>
      <c r="E66" s="174" t="str">
        <f>IF(C66="","",'સામયિક કસોટી-2'!M65)</f>
        <v/>
      </c>
      <c r="F66" s="51"/>
      <c r="G66" s="51"/>
      <c r="H66" s="186" t="str">
        <f>IF('વિદ્યાર્થી માહિતી'!C63="","",ROUND(SUM(D66:G66),0))</f>
        <v/>
      </c>
      <c r="I66" s="184"/>
      <c r="J66" s="174" t="str">
        <f>IF('વિદ્યાર્થી માહિતી'!C63="","",'સામયિક કસોટી-1'!N65)</f>
        <v/>
      </c>
      <c r="K66" s="174" t="str">
        <f>IF('વિદ્યાર્થી માહિતી'!C63="","",'સામયિક કસોટી-2'!N65)</f>
        <v/>
      </c>
      <c r="L66" s="51"/>
      <c r="M66" s="51"/>
      <c r="N66" s="186" t="str">
        <f>IF('વિદ્યાર્થી માહિતી'!C63="","",ROUND(SUM(J66:M66),0))</f>
        <v/>
      </c>
      <c r="O66" s="184"/>
      <c r="P66" s="174" t="str">
        <f>IF('વિદ્યાર્થી માહિતી'!C63="","",'સામયિક કસોટી-1'!O65)</f>
        <v/>
      </c>
      <c r="Q66" s="174" t="str">
        <f>IF('વિદ્યાર્થી માહિતી'!C63="","",'સામયિક કસોટી-2'!O65)</f>
        <v/>
      </c>
      <c r="R66" s="51"/>
      <c r="S66" s="51"/>
      <c r="T66" s="186" t="str">
        <f>IF('વિદ્યાર્થી માહિતી'!C63="","",ROUND(SUM(P66:S66),0))</f>
        <v/>
      </c>
      <c r="U66" s="184"/>
      <c r="V66" s="174" t="str">
        <f>IF('વિદ્યાર્થી માહિતી'!C63="","",'સામયિક કસોટી-1'!P65)</f>
        <v/>
      </c>
      <c r="W66" s="174" t="str">
        <f>IF('વિદ્યાર્થી માહિતી'!C63="","",'સામયિક કસોટી-2'!P65)</f>
        <v/>
      </c>
      <c r="X66" s="51"/>
      <c r="Y66" s="51"/>
      <c r="Z66" s="186" t="str">
        <f>IF('વિદ્યાર્થી માહિતી'!C63="","",ROUND(SUM(V66:Y66),0))</f>
        <v/>
      </c>
      <c r="AA66" s="184"/>
      <c r="AB66" s="174" t="str">
        <f>IF('વિદ્યાર્થી માહિતી'!C63="","",'સામયિક કસોટી-1'!Q65)</f>
        <v/>
      </c>
      <c r="AC66" s="174" t="str">
        <f>IF('વિદ્યાર્થી માહિતી'!C63="","",'સામયિક કસોટી-2'!Q65)</f>
        <v/>
      </c>
      <c r="AD66" s="51"/>
      <c r="AE66" s="51"/>
      <c r="AF66" s="186" t="str">
        <f>IF('વિદ્યાર્થી માહિતી'!C63="","",ROUND(SUM(AB66:AE66),0))</f>
        <v/>
      </c>
      <c r="AG66" s="184"/>
      <c r="AH66" s="174" t="str">
        <f>IF('વિદ્યાર્થી માહિતી'!C63="","",'સામયિક કસોટી-1'!R65)</f>
        <v/>
      </c>
      <c r="AI66" s="174" t="str">
        <f>IF('વિદ્યાર્થી માહિતી'!C63="","",'સામયિક કસોટી-2'!R65)</f>
        <v/>
      </c>
      <c r="AJ66" s="51"/>
      <c r="AK66" s="51"/>
      <c r="AL66" s="186" t="str">
        <f>IF('વિદ્યાર્થી માહિતી'!C63="","",ROUND(SUM(AH66:AK66),0))</f>
        <v/>
      </c>
      <c r="AM66" s="184"/>
      <c r="AN66" s="174" t="str">
        <f>IF('વિદ્યાર્થી માહિતી'!C63="","",'સામયિક કસોટી-1'!S65)</f>
        <v/>
      </c>
      <c r="AO66" s="174" t="str">
        <f>IF('વિદ્યાર્થી માહિતી'!C63="","",'સામયિક કસોટી-2'!S65)</f>
        <v/>
      </c>
      <c r="AP66" s="51"/>
      <c r="AQ66" s="51"/>
      <c r="AR66" s="186" t="str">
        <f>IF('વિદ્યાર્થી માહિતી'!C63="","",ROUND(SUM(AN66:AQ66),0))</f>
        <v/>
      </c>
      <c r="AS66" s="184"/>
      <c r="AT66" s="51"/>
      <c r="AU66" s="51"/>
      <c r="AV66" s="182" t="str">
        <f>IF('વિદ્યાર્થી માહિતી'!C63="","",ROUND(SUM(AT66:AU66),0))</f>
        <v/>
      </c>
      <c r="AW66" s="184"/>
      <c r="AX66" s="51"/>
      <c r="AY66" s="51"/>
      <c r="AZ66" s="182" t="str">
        <f>IF('વિદ્યાર્થી માહિતી'!C63="","",ROUND(SUM(AX66:AY66),0))</f>
        <v/>
      </c>
      <c r="BA66" s="184"/>
      <c r="BB66" s="51"/>
      <c r="BC66" s="51"/>
      <c r="BD66" s="182" t="str">
        <f>IF('વિદ્યાર્થી માહિતી'!C63="","",ROUND(SUM(BB66:BC66),0))</f>
        <v/>
      </c>
    </row>
    <row r="67" spans="1:56" ht="23.25" customHeight="1" x14ac:dyDescent="0.2">
      <c r="A67" s="41">
        <f>'વિદ્યાર્થી માહિતી'!A64</f>
        <v>63</v>
      </c>
      <c r="B67" s="41" t="str">
        <f>IF('વિદ્યાર્થી માહિતી'!B64="","",'વિદ્યાર્થી માહિતી'!B64)</f>
        <v/>
      </c>
      <c r="C67" s="52" t="str">
        <f>IF('વિદ્યાર્થી માહિતી'!C64="","",'વિદ્યાર્થી માહિતી'!C64)</f>
        <v/>
      </c>
      <c r="D67" s="174" t="str">
        <f>IF(C67="","",'સામયિક કસોટી-1'!M66)</f>
        <v/>
      </c>
      <c r="E67" s="174" t="str">
        <f>IF(C67="","",'સામયિક કસોટી-2'!M66)</f>
        <v/>
      </c>
      <c r="F67" s="51"/>
      <c r="G67" s="51"/>
      <c r="H67" s="186" t="str">
        <f>IF('વિદ્યાર્થી માહિતી'!C64="","",ROUND(SUM(D67:G67),0))</f>
        <v/>
      </c>
      <c r="I67" s="184"/>
      <c r="J67" s="174" t="str">
        <f>IF('વિદ્યાર્થી માહિતી'!C64="","",'સામયિક કસોટી-1'!N66)</f>
        <v/>
      </c>
      <c r="K67" s="174" t="str">
        <f>IF('વિદ્યાર્થી માહિતી'!C64="","",'સામયિક કસોટી-2'!N66)</f>
        <v/>
      </c>
      <c r="L67" s="51"/>
      <c r="M67" s="51"/>
      <c r="N67" s="186" t="str">
        <f>IF('વિદ્યાર્થી માહિતી'!C64="","",ROUND(SUM(J67:M67),0))</f>
        <v/>
      </c>
      <c r="O67" s="184"/>
      <c r="P67" s="174" t="str">
        <f>IF('વિદ્યાર્થી માહિતી'!C64="","",'સામયિક કસોટી-1'!O66)</f>
        <v/>
      </c>
      <c r="Q67" s="174" t="str">
        <f>IF('વિદ્યાર્થી માહિતી'!C64="","",'સામયિક કસોટી-2'!O66)</f>
        <v/>
      </c>
      <c r="R67" s="51"/>
      <c r="S67" s="51"/>
      <c r="T67" s="186" t="str">
        <f>IF('વિદ્યાર્થી માહિતી'!C64="","",ROUND(SUM(P67:S67),0))</f>
        <v/>
      </c>
      <c r="U67" s="184"/>
      <c r="V67" s="174" t="str">
        <f>IF('વિદ્યાર્થી માહિતી'!C64="","",'સામયિક કસોટી-1'!P66)</f>
        <v/>
      </c>
      <c r="W67" s="174" t="str">
        <f>IF('વિદ્યાર્થી માહિતી'!C64="","",'સામયિક કસોટી-2'!P66)</f>
        <v/>
      </c>
      <c r="X67" s="51"/>
      <c r="Y67" s="51"/>
      <c r="Z67" s="186" t="str">
        <f>IF('વિદ્યાર્થી માહિતી'!C64="","",ROUND(SUM(V67:Y67),0))</f>
        <v/>
      </c>
      <c r="AA67" s="184"/>
      <c r="AB67" s="174" t="str">
        <f>IF('વિદ્યાર્થી માહિતી'!C64="","",'સામયિક કસોટી-1'!Q66)</f>
        <v/>
      </c>
      <c r="AC67" s="174" t="str">
        <f>IF('વિદ્યાર્થી માહિતી'!C64="","",'સામયિક કસોટી-2'!Q66)</f>
        <v/>
      </c>
      <c r="AD67" s="51"/>
      <c r="AE67" s="51"/>
      <c r="AF67" s="186" t="str">
        <f>IF('વિદ્યાર્થી માહિતી'!C64="","",ROUND(SUM(AB67:AE67),0))</f>
        <v/>
      </c>
      <c r="AG67" s="184"/>
      <c r="AH67" s="174" t="str">
        <f>IF('વિદ્યાર્થી માહિતી'!C64="","",'સામયિક કસોટી-1'!R66)</f>
        <v/>
      </c>
      <c r="AI67" s="174" t="str">
        <f>IF('વિદ્યાર્થી માહિતી'!C64="","",'સામયિક કસોટી-2'!R66)</f>
        <v/>
      </c>
      <c r="AJ67" s="51"/>
      <c r="AK67" s="51"/>
      <c r="AL67" s="186" t="str">
        <f>IF('વિદ્યાર્થી માહિતી'!C64="","",ROUND(SUM(AH67:AK67),0))</f>
        <v/>
      </c>
      <c r="AM67" s="184"/>
      <c r="AN67" s="174" t="str">
        <f>IF('વિદ્યાર્થી માહિતી'!C64="","",'સામયિક કસોટી-1'!S66)</f>
        <v/>
      </c>
      <c r="AO67" s="174" t="str">
        <f>IF('વિદ્યાર્થી માહિતી'!C64="","",'સામયિક કસોટી-2'!S66)</f>
        <v/>
      </c>
      <c r="AP67" s="51"/>
      <c r="AQ67" s="51"/>
      <c r="AR67" s="186" t="str">
        <f>IF('વિદ્યાર્થી માહિતી'!C64="","",ROUND(SUM(AN67:AQ67),0))</f>
        <v/>
      </c>
      <c r="AS67" s="184"/>
      <c r="AT67" s="51"/>
      <c r="AU67" s="51"/>
      <c r="AV67" s="182" t="str">
        <f>IF('વિદ્યાર્થી માહિતી'!C64="","",ROUND(SUM(AT67:AU67),0))</f>
        <v/>
      </c>
      <c r="AW67" s="184"/>
      <c r="AX67" s="51"/>
      <c r="AY67" s="51"/>
      <c r="AZ67" s="182" t="str">
        <f>IF('વિદ્યાર્થી માહિતી'!C64="","",ROUND(SUM(AX67:AY67),0))</f>
        <v/>
      </c>
      <c r="BA67" s="184"/>
      <c r="BB67" s="51"/>
      <c r="BC67" s="51"/>
      <c r="BD67" s="182" t="str">
        <f>IF('વિદ્યાર્થી માહિતી'!C64="","",ROUND(SUM(BB67:BC67),0))</f>
        <v/>
      </c>
    </row>
    <row r="68" spans="1:56" ht="23.25" customHeight="1" x14ac:dyDescent="0.2">
      <c r="A68" s="41">
        <f>'વિદ્યાર્થી માહિતી'!A65</f>
        <v>64</v>
      </c>
      <c r="B68" s="41" t="str">
        <f>IF('વિદ્યાર્થી માહિતી'!B65="","",'વિદ્યાર્થી માહિતી'!B65)</f>
        <v/>
      </c>
      <c r="C68" s="52" t="str">
        <f>IF('વિદ્યાર્થી માહિતી'!C65="","",'વિદ્યાર્થી માહિતી'!C65)</f>
        <v/>
      </c>
      <c r="D68" s="174" t="str">
        <f>IF(C68="","",'સામયિક કસોટી-1'!M67)</f>
        <v/>
      </c>
      <c r="E68" s="174" t="str">
        <f>IF(C68="","",'સામયિક કસોટી-2'!M67)</f>
        <v/>
      </c>
      <c r="F68" s="51"/>
      <c r="G68" s="51"/>
      <c r="H68" s="186" t="str">
        <f>IF('વિદ્યાર્થી માહિતી'!C65="","",ROUND(SUM(D68:G68),0))</f>
        <v/>
      </c>
      <c r="I68" s="184"/>
      <c r="J68" s="174" t="str">
        <f>IF('વિદ્યાર્થી માહિતી'!C65="","",'સામયિક કસોટી-1'!N67)</f>
        <v/>
      </c>
      <c r="K68" s="174" t="str">
        <f>IF('વિદ્યાર્થી માહિતી'!C65="","",'સામયિક કસોટી-2'!N67)</f>
        <v/>
      </c>
      <c r="L68" s="51"/>
      <c r="M68" s="51"/>
      <c r="N68" s="186" t="str">
        <f>IF('વિદ્યાર્થી માહિતી'!C65="","",ROUND(SUM(J68:M68),0))</f>
        <v/>
      </c>
      <c r="O68" s="184"/>
      <c r="P68" s="174" t="str">
        <f>IF('વિદ્યાર્થી માહિતી'!C65="","",'સામયિક કસોટી-1'!O67)</f>
        <v/>
      </c>
      <c r="Q68" s="174" t="str">
        <f>IF('વિદ્યાર્થી માહિતી'!C65="","",'સામયિક કસોટી-2'!O67)</f>
        <v/>
      </c>
      <c r="R68" s="51"/>
      <c r="S68" s="51"/>
      <c r="T68" s="186" t="str">
        <f>IF('વિદ્યાર્થી માહિતી'!C65="","",ROUND(SUM(P68:S68),0))</f>
        <v/>
      </c>
      <c r="U68" s="184"/>
      <c r="V68" s="174" t="str">
        <f>IF('વિદ્યાર્થી માહિતી'!C65="","",'સામયિક કસોટી-1'!P67)</f>
        <v/>
      </c>
      <c r="W68" s="174" t="str">
        <f>IF('વિદ્યાર્થી માહિતી'!C65="","",'સામયિક કસોટી-2'!P67)</f>
        <v/>
      </c>
      <c r="X68" s="51"/>
      <c r="Y68" s="51"/>
      <c r="Z68" s="186" t="str">
        <f>IF('વિદ્યાર્થી માહિતી'!C65="","",ROUND(SUM(V68:Y68),0))</f>
        <v/>
      </c>
      <c r="AA68" s="184"/>
      <c r="AB68" s="174" t="str">
        <f>IF('વિદ્યાર્થી માહિતી'!C65="","",'સામયિક કસોટી-1'!Q67)</f>
        <v/>
      </c>
      <c r="AC68" s="174" t="str">
        <f>IF('વિદ્યાર્થી માહિતી'!C65="","",'સામયિક કસોટી-2'!Q67)</f>
        <v/>
      </c>
      <c r="AD68" s="51"/>
      <c r="AE68" s="51"/>
      <c r="AF68" s="186" t="str">
        <f>IF('વિદ્યાર્થી માહિતી'!C65="","",ROUND(SUM(AB68:AE68),0))</f>
        <v/>
      </c>
      <c r="AG68" s="184"/>
      <c r="AH68" s="174" t="str">
        <f>IF('વિદ્યાર્થી માહિતી'!C65="","",'સામયિક કસોટી-1'!R67)</f>
        <v/>
      </c>
      <c r="AI68" s="174" t="str">
        <f>IF('વિદ્યાર્થી માહિતી'!C65="","",'સામયિક કસોટી-2'!R67)</f>
        <v/>
      </c>
      <c r="AJ68" s="51"/>
      <c r="AK68" s="51"/>
      <c r="AL68" s="186" t="str">
        <f>IF('વિદ્યાર્થી માહિતી'!C65="","",ROUND(SUM(AH68:AK68),0))</f>
        <v/>
      </c>
      <c r="AM68" s="184"/>
      <c r="AN68" s="174" t="str">
        <f>IF('વિદ્યાર્થી માહિતી'!C65="","",'સામયિક કસોટી-1'!S67)</f>
        <v/>
      </c>
      <c r="AO68" s="174" t="str">
        <f>IF('વિદ્યાર્થી માહિતી'!C65="","",'સામયિક કસોટી-2'!S67)</f>
        <v/>
      </c>
      <c r="AP68" s="51"/>
      <c r="AQ68" s="51"/>
      <c r="AR68" s="186" t="str">
        <f>IF('વિદ્યાર્થી માહિતી'!C65="","",ROUND(SUM(AN68:AQ68),0))</f>
        <v/>
      </c>
      <c r="AS68" s="184"/>
      <c r="AT68" s="51"/>
      <c r="AU68" s="51"/>
      <c r="AV68" s="182" t="str">
        <f>IF('વિદ્યાર્થી માહિતી'!C65="","",ROUND(SUM(AT68:AU68),0))</f>
        <v/>
      </c>
      <c r="AW68" s="184"/>
      <c r="AX68" s="51"/>
      <c r="AY68" s="51"/>
      <c r="AZ68" s="182" t="str">
        <f>IF('વિદ્યાર્થી માહિતી'!C65="","",ROUND(SUM(AX68:AY68),0))</f>
        <v/>
      </c>
      <c r="BA68" s="184"/>
      <c r="BB68" s="51"/>
      <c r="BC68" s="51"/>
      <c r="BD68" s="182" t="str">
        <f>IF('વિદ્યાર્થી માહિતી'!C65="","",ROUND(SUM(BB68:BC68),0))</f>
        <v/>
      </c>
    </row>
    <row r="69" spans="1:56" ht="23.25" customHeight="1" x14ac:dyDescent="0.2">
      <c r="A69" s="41">
        <f>'વિદ્યાર્થી માહિતી'!A66</f>
        <v>65</v>
      </c>
      <c r="B69" s="41" t="str">
        <f>IF('વિદ્યાર્થી માહિતી'!B66="","",'વિદ્યાર્થી માહિતી'!B66)</f>
        <v/>
      </c>
      <c r="C69" s="52" t="str">
        <f>IF('વિદ્યાર્થી માહિતી'!C66="","",'વિદ્યાર્થી માહિતી'!C66)</f>
        <v/>
      </c>
      <c r="D69" s="174" t="str">
        <f>IF(C69="","",'સામયિક કસોટી-1'!M68)</f>
        <v/>
      </c>
      <c r="E69" s="174" t="str">
        <f>IF(C69="","",'સામયિક કસોટી-2'!M68)</f>
        <v/>
      </c>
      <c r="F69" s="51"/>
      <c r="G69" s="51"/>
      <c r="H69" s="186" t="str">
        <f>IF('વિદ્યાર્થી માહિતી'!C66="","",ROUND(SUM(D69:G69),0))</f>
        <v/>
      </c>
      <c r="I69" s="184"/>
      <c r="J69" s="174" t="str">
        <f>IF('વિદ્યાર્થી માહિતી'!C66="","",'સામયિક કસોટી-1'!N68)</f>
        <v/>
      </c>
      <c r="K69" s="174" t="str">
        <f>IF('વિદ્યાર્થી માહિતી'!C66="","",'સામયિક કસોટી-2'!N68)</f>
        <v/>
      </c>
      <c r="L69" s="51"/>
      <c r="M69" s="51"/>
      <c r="N69" s="186" t="str">
        <f>IF('વિદ્યાર્થી માહિતી'!C66="","",ROUND(SUM(J69:M69),0))</f>
        <v/>
      </c>
      <c r="O69" s="184"/>
      <c r="P69" s="174" t="str">
        <f>IF('વિદ્યાર્થી માહિતી'!C66="","",'સામયિક કસોટી-1'!O68)</f>
        <v/>
      </c>
      <c r="Q69" s="174" t="str">
        <f>IF('વિદ્યાર્થી માહિતી'!C66="","",'સામયિક કસોટી-2'!O68)</f>
        <v/>
      </c>
      <c r="R69" s="51"/>
      <c r="S69" s="51"/>
      <c r="T69" s="186" t="str">
        <f>IF('વિદ્યાર્થી માહિતી'!C66="","",ROUND(SUM(P69:S69),0))</f>
        <v/>
      </c>
      <c r="U69" s="184"/>
      <c r="V69" s="174" t="str">
        <f>IF('વિદ્યાર્થી માહિતી'!C66="","",'સામયિક કસોટી-1'!P68)</f>
        <v/>
      </c>
      <c r="W69" s="174" t="str">
        <f>IF('વિદ્યાર્થી માહિતી'!C66="","",'સામયિક કસોટી-2'!P68)</f>
        <v/>
      </c>
      <c r="X69" s="51"/>
      <c r="Y69" s="51"/>
      <c r="Z69" s="186" t="str">
        <f>IF('વિદ્યાર્થી માહિતી'!C66="","",ROUND(SUM(V69:Y69),0))</f>
        <v/>
      </c>
      <c r="AA69" s="184"/>
      <c r="AB69" s="174" t="str">
        <f>IF('વિદ્યાર્થી માહિતી'!C66="","",'સામયિક કસોટી-1'!Q68)</f>
        <v/>
      </c>
      <c r="AC69" s="174" t="str">
        <f>IF('વિદ્યાર્થી માહિતી'!C66="","",'સામયિક કસોટી-2'!Q68)</f>
        <v/>
      </c>
      <c r="AD69" s="51"/>
      <c r="AE69" s="51"/>
      <c r="AF69" s="186" t="str">
        <f>IF('વિદ્યાર્થી માહિતી'!C66="","",ROUND(SUM(AB69:AE69),0))</f>
        <v/>
      </c>
      <c r="AG69" s="184"/>
      <c r="AH69" s="174" t="str">
        <f>IF('વિદ્યાર્થી માહિતી'!C66="","",'સામયિક કસોટી-1'!R68)</f>
        <v/>
      </c>
      <c r="AI69" s="174" t="str">
        <f>IF('વિદ્યાર્થી માહિતી'!C66="","",'સામયિક કસોટી-2'!R68)</f>
        <v/>
      </c>
      <c r="AJ69" s="51"/>
      <c r="AK69" s="51"/>
      <c r="AL69" s="186" t="str">
        <f>IF('વિદ્યાર્થી માહિતી'!C66="","",ROUND(SUM(AH69:AK69),0))</f>
        <v/>
      </c>
      <c r="AM69" s="184"/>
      <c r="AN69" s="174" t="str">
        <f>IF('વિદ્યાર્થી માહિતી'!C66="","",'સામયિક કસોટી-1'!S68)</f>
        <v/>
      </c>
      <c r="AO69" s="174" t="str">
        <f>IF('વિદ્યાર્થી માહિતી'!C66="","",'સામયિક કસોટી-2'!S68)</f>
        <v/>
      </c>
      <c r="AP69" s="51"/>
      <c r="AQ69" s="51"/>
      <c r="AR69" s="186" t="str">
        <f>IF('વિદ્યાર્થી માહિતી'!C66="","",ROUND(SUM(AN69:AQ69),0))</f>
        <v/>
      </c>
      <c r="AS69" s="184"/>
      <c r="AT69" s="51"/>
      <c r="AU69" s="51"/>
      <c r="AV69" s="182" t="str">
        <f>IF('વિદ્યાર્થી માહિતી'!C66="","",ROUND(SUM(AT69:AU69),0))</f>
        <v/>
      </c>
      <c r="AW69" s="184"/>
      <c r="AX69" s="51"/>
      <c r="AY69" s="51"/>
      <c r="AZ69" s="182" t="str">
        <f>IF('વિદ્યાર્થી માહિતી'!C66="","",ROUND(SUM(AX69:AY69),0))</f>
        <v/>
      </c>
      <c r="BA69" s="184"/>
      <c r="BB69" s="51"/>
      <c r="BC69" s="51"/>
      <c r="BD69" s="182" t="str">
        <f>IF('વિદ્યાર્થી માહિતી'!C66="","",ROUND(SUM(BB69:BC69),0))</f>
        <v/>
      </c>
    </row>
    <row r="70" spans="1:56" ht="23.25" customHeight="1" x14ac:dyDescent="0.2">
      <c r="A70" s="41">
        <f>'વિદ્યાર્થી માહિતી'!A67</f>
        <v>66</v>
      </c>
      <c r="B70" s="41" t="str">
        <f>IF('વિદ્યાર્થી માહિતી'!B67="","",'વિદ્યાર્થી માહિતી'!B67)</f>
        <v/>
      </c>
      <c r="C70" s="52" t="str">
        <f>IF('વિદ્યાર્થી માહિતી'!C67="","",'વિદ્યાર્થી માહિતી'!C67)</f>
        <v/>
      </c>
      <c r="D70" s="174" t="str">
        <f>IF(C70="","",'સામયિક કસોટી-1'!M69)</f>
        <v/>
      </c>
      <c r="E70" s="174" t="str">
        <f>IF(C70="","",'સામયિક કસોટી-2'!M69)</f>
        <v/>
      </c>
      <c r="F70" s="51"/>
      <c r="G70" s="51"/>
      <c r="H70" s="186" t="str">
        <f>IF('વિદ્યાર્થી માહિતી'!C67="","",ROUND(SUM(D70:G70),0))</f>
        <v/>
      </c>
      <c r="I70" s="184"/>
      <c r="J70" s="174" t="str">
        <f>IF('વિદ્યાર્થી માહિતી'!C67="","",'સામયિક કસોટી-1'!N69)</f>
        <v/>
      </c>
      <c r="K70" s="174" t="str">
        <f>IF('વિદ્યાર્થી માહિતી'!C67="","",'સામયિક કસોટી-2'!N69)</f>
        <v/>
      </c>
      <c r="L70" s="51"/>
      <c r="M70" s="51"/>
      <c r="N70" s="186" t="str">
        <f>IF('વિદ્યાર્થી માહિતી'!C67="","",ROUND(SUM(J70:M70),0))</f>
        <v/>
      </c>
      <c r="O70" s="184"/>
      <c r="P70" s="174" t="str">
        <f>IF('વિદ્યાર્થી માહિતી'!C67="","",'સામયિક કસોટી-1'!O69)</f>
        <v/>
      </c>
      <c r="Q70" s="174" t="str">
        <f>IF('વિદ્યાર્થી માહિતી'!C67="","",'સામયિક કસોટી-2'!O69)</f>
        <v/>
      </c>
      <c r="R70" s="51"/>
      <c r="S70" s="51"/>
      <c r="T70" s="186" t="str">
        <f>IF('વિદ્યાર્થી માહિતી'!C67="","",ROUND(SUM(P70:S70),0))</f>
        <v/>
      </c>
      <c r="U70" s="184"/>
      <c r="V70" s="174" t="str">
        <f>IF('વિદ્યાર્થી માહિતી'!C67="","",'સામયિક કસોટી-1'!P69)</f>
        <v/>
      </c>
      <c r="W70" s="174" t="str">
        <f>IF('વિદ્યાર્થી માહિતી'!C67="","",'સામયિક કસોટી-2'!P69)</f>
        <v/>
      </c>
      <c r="X70" s="51"/>
      <c r="Y70" s="51"/>
      <c r="Z70" s="186" t="str">
        <f>IF('વિદ્યાર્થી માહિતી'!C67="","",ROUND(SUM(V70:Y70),0))</f>
        <v/>
      </c>
      <c r="AA70" s="184"/>
      <c r="AB70" s="174" t="str">
        <f>IF('વિદ્યાર્થી માહિતી'!C67="","",'સામયિક કસોટી-1'!Q69)</f>
        <v/>
      </c>
      <c r="AC70" s="174" t="str">
        <f>IF('વિદ્યાર્થી માહિતી'!C67="","",'સામયિક કસોટી-2'!Q69)</f>
        <v/>
      </c>
      <c r="AD70" s="51"/>
      <c r="AE70" s="51"/>
      <c r="AF70" s="186" t="str">
        <f>IF('વિદ્યાર્થી માહિતી'!C67="","",ROUND(SUM(AB70:AE70),0))</f>
        <v/>
      </c>
      <c r="AG70" s="184"/>
      <c r="AH70" s="174" t="str">
        <f>IF('વિદ્યાર્થી માહિતી'!C67="","",'સામયિક કસોટી-1'!R69)</f>
        <v/>
      </c>
      <c r="AI70" s="174" t="str">
        <f>IF('વિદ્યાર્થી માહિતી'!C67="","",'સામયિક કસોટી-2'!R69)</f>
        <v/>
      </c>
      <c r="AJ70" s="51"/>
      <c r="AK70" s="51"/>
      <c r="AL70" s="186" t="str">
        <f>IF('વિદ્યાર્થી માહિતી'!C67="","",ROUND(SUM(AH70:AK70),0))</f>
        <v/>
      </c>
      <c r="AM70" s="184"/>
      <c r="AN70" s="174" t="str">
        <f>IF('વિદ્યાર્થી માહિતી'!C67="","",'સામયિક કસોટી-1'!S69)</f>
        <v/>
      </c>
      <c r="AO70" s="174" t="str">
        <f>IF('વિદ્યાર્થી માહિતી'!C67="","",'સામયિક કસોટી-2'!S69)</f>
        <v/>
      </c>
      <c r="AP70" s="51"/>
      <c r="AQ70" s="51"/>
      <c r="AR70" s="186" t="str">
        <f>IF('વિદ્યાર્થી માહિતી'!C67="","",ROUND(SUM(AN70:AQ70),0))</f>
        <v/>
      </c>
      <c r="AS70" s="184"/>
      <c r="AT70" s="51"/>
      <c r="AU70" s="51"/>
      <c r="AV70" s="182" t="str">
        <f>IF('વિદ્યાર્થી માહિતી'!C67="","",ROUND(SUM(AT70:AU70),0))</f>
        <v/>
      </c>
      <c r="AW70" s="184"/>
      <c r="AX70" s="51"/>
      <c r="AY70" s="51"/>
      <c r="AZ70" s="182" t="str">
        <f>IF('વિદ્યાર્થી માહિતી'!C67="","",ROUND(SUM(AX70:AY70),0))</f>
        <v/>
      </c>
      <c r="BA70" s="184"/>
      <c r="BB70" s="51"/>
      <c r="BC70" s="51"/>
      <c r="BD70" s="182" t="str">
        <f>IF('વિદ્યાર્થી માહિતી'!C67="","",ROUND(SUM(BB70:BC70),0))</f>
        <v/>
      </c>
    </row>
    <row r="71" spans="1:56" ht="23.25" customHeight="1" x14ac:dyDescent="0.2">
      <c r="A71" s="41">
        <f>'વિદ્યાર્થી માહિતી'!A68</f>
        <v>67</v>
      </c>
      <c r="B71" s="41" t="str">
        <f>IF('વિદ્યાર્થી માહિતી'!B68="","",'વિદ્યાર્થી માહિતી'!B68)</f>
        <v/>
      </c>
      <c r="C71" s="52" t="str">
        <f>IF('વિદ્યાર્થી માહિતી'!C68="","",'વિદ્યાર્થી માહિતી'!C68)</f>
        <v/>
      </c>
      <c r="D71" s="174" t="str">
        <f>IF(C71="","",'સામયિક કસોટી-1'!M70)</f>
        <v/>
      </c>
      <c r="E71" s="174" t="str">
        <f>IF(C71="","",'સામયિક કસોટી-2'!M70)</f>
        <v/>
      </c>
      <c r="F71" s="51"/>
      <c r="G71" s="51"/>
      <c r="H71" s="186" t="str">
        <f>IF('વિદ્યાર્થી માહિતી'!C68="","",ROUND(SUM(D71:G71),0))</f>
        <v/>
      </c>
      <c r="I71" s="184"/>
      <c r="J71" s="174" t="str">
        <f>IF('વિદ્યાર્થી માહિતી'!C68="","",'સામયિક કસોટી-1'!N70)</f>
        <v/>
      </c>
      <c r="K71" s="174" t="str">
        <f>IF('વિદ્યાર્થી માહિતી'!C68="","",'સામયિક કસોટી-2'!N70)</f>
        <v/>
      </c>
      <c r="L71" s="51"/>
      <c r="M71" s="51"/>
      <c r="N71" s="186" t="str">
        <f>IF('વિદ્યાર્થી માહિતી'!C68="","",ROUND(SUM(J71:M71),0))</f>
        <v/>
      </c>
      <c r="O71" s="184"/>
      <c r="P71" s="174" t="str">
        <f>IF('વિદ્યાર્થી માહિતી'!C68="","",'સામયિક કસોટી-1'!O70)</f>
        <v/>
      </c>
      <c r="Q71" s="174" t="str">
        <f>IF('વિદ્યાર્થી માહિતી'!C68="","",'સામયિક કસોટી-2'!O70)</f>
        <v/>
      </c>
      <c r="R71" s="51"/>
      <c r="S71" s="51"/>
      <c r="T71" s="186" t="str">
        <f>IF('વિદ્યાર્થી માહિતી'!C68="","",ROUND(SUM(P71:S71),0))</f>
        <v/>
      </c>
      <c r="U71" s="184"/>
      <c r="V71" s="174" t="str">
        <f>IF('વિદ્યાર્થી માહિતી'!C68="","",'સામયિક કસોટી-1'!P70)</f>
        <v/>
      </c>
      <c r="W71" s="174" t="str">
        <f>IF('વિદ્યાર્થી માહિતી'!C68="","",'સામયિક કસોટી-2'!P70)</f>
        <v/>
      </c>
      <c r="X71" s="51"/>
      <c r="Y71" s="51"/>
      <c r="Z71" s="186" t="str">
        <f>IF('વિદ્યાર્થી માહિતી'!C68="","",ROUND(SUM(V71:Y71),0))</f>
        <v/>
      </c>
      <c r="AA71" s="184"/>
      <c r="AB71" s="174" t="str">
        <f>IF('વિદ્યાર્થી માહિતી'!C68="","",'સામયિક કસોટી-1'!Q70)</f>
        <v/>
      </c>
      <c r="AC71" s="174" t="str">
        <f>IF('વિદ્યાર્થી માહિતી'!C68="","",'સામયિક કસોટી-2'!Q70)</f>
        <v/>
      </c>
      <c r="AD71" s="51"/>
      <c r="AE71" s="51"/>
      <c r="AF71" s="186" t="str">
        <f>IF('વિદ્યાર્થી માહિતી'!C68="","",ROUND(SUM(AB71:AE71),0))</f>
        <v/>
      </c>
      <c r="AG71" s="184"/>
      <c r="AH71" s="174" t="str">
        <f>IF('વિદ્યાર્થી માહિતી'!C68="","",'સામયિક કસોટી-1'!R70)</f>
        <v/>
      </c>
      <c r="AI71" s="174" t="str">
        <f>IF('વિદ્યાર્થી માહિતી'!C68="","",'સામયિક કસોટી-2'!R70)</f>
        <v/>
      </c>
      <c r="AJ71" s="51"/>
      <c r="AK71" s="51"/>
      <c r="AL71" s="186" t="str">
        <f>IF('વિદ્યાર્થી માહિતી'!C68="","",ROUND(SUM(AH71:AK71),0))</f>
        <v/>
      </c>
      <c r="AM71" s="184"/>
      <c r="AN71" s="174" t="str">
        <f>IF('વિદ્યાર્થી માહિતી'!C68="","",'સામયિક કસોટી-1'!S70)</f>
        <v/>
      </c>
      <c r="AO71" s="174" t="str">
        <f>IF('વિદ્યાર્થી માહિતી'!C68="","",'સામયિક કસોટી-2'!S70)</f>
        <v/>
      </c>
      <c r="AP71" s="51"/>
      <c r="AQ71" s="51"/>
      <c r="AR71" s="186" t="str">
        <f>IF('વિદ્યાર્થી માહિતી'!C68="","",ROUND(SUM(AN71:AQ71),0))</f>
        <v/>
      </c>
      <c r="AS71" s="184"/>
      <c r="AT71" s="51"/>
      <c r="AU71" s="51"/>
      <c r="AV71" s="182" t="str">
        <f>IF('વિદ્યાર્થી માહિતી'!C68="","",ROUND(SUM(AT71:AU71),0))</f>
        <v/>
      </c>
      <c r="AW71" s="184"/>
      <c r="AX71" s="51"/>
      <c r="AY71" s="51"/>
      <c r="AZ71" s="182" t="str">
        <f>IF('વિદ્યાર્થી માહિતી'!C68="","",ROUND(SUM(AX71:AY71),0))</f>
        <v/>
      </c>
      <c r="BA71" s="184"/>
      <c r="BB71" s="51"/>
      <c r="BC71" s="51"/>
      <c r="BD71" s="182" t="str">
        <f>IF('વિદ્યાર્થી માહિતી'!C68="","",ROUND(SUM(BB71:BC71),0))</f>
        <v/>
      </c>
    </row>
    <row r="72" spans="1:56" ht="23.25" customHeight="1" x14ac:dyDescent="0.2">
      <c r="A72" s="41">
        <f>'વિદ્યાર્થી માહિતી'!A69</f>
        <v>68</v>
      </c>
      <c r="B72" s="41" t="str">
        <f>IF('વિદ્યાર્થી માહિતી'!B69="","",'વિદ્યાર્થી માહિતી'!B69)</f>
        <v/>
      </c>
      <c r="C72" s="52" t="str">
        <f>IF('વિદ્યાર્થી માહિતી'!C69="","",'વિદ્યાર્થી માહિતી'!C69)</f>
        <v/>
      </c>
      <c r="D72" s="174" t="str">
        <f>IF(C72="","",'સામયિક કસોટી-1'!M71)</f>
        <v/>
      </c>
      <c r="E72" s="174" t="str">
        <f>IF(C72="","",'સામયિક કસોટી-2'!M71)</f>
        <v/>
      </c>
      <c r="F72" s="51"/>
      <c r="G72" s="51"/>
      <c r="H72" s="186" t="str">
        <f>IF('વિદ્યાર્થી માહિતી'!C69="","",ROUND(SUM(D72:G72),0))</f>
        <v/>
      </c>
      <c r="I72" s="184"/>
      <c r="J72" s="174" t="str">
        <f>IF('વિદ્યાર્થી માહિતી'!C69="","",'સામયિક કસોટી-1'!N71)</f>
        <v/>
      </c>
      <c r="K72" s="174" t="str">
        <f>IF('વિદ્યાર્થી માહિતી'!C69="","",'સામયિક કસોટી-2'!N71)</f>
        <v/>
      </c>
      <c r="L72" s="51"/>
      <c r="M72" s="51"/>
      <c r="N72" s="186" t="str">
        <f>IF('વિદ્યાર્થી માહિતી'!C69="","",ROUND(SUM(J72:M72),0))</f>
        <v/>
      </c>
      <c r="O72" s="184"/>
      <c r="P72" s="174" t="str">
        <f>IF('વિદ્યાર્થી માહિતી'!C69="","",'સામયિક કસોટી-1'!O71)</f>
        <v/>
      </c>
      <c r="Q72" s="174" t="str">
        <f>IF('વિદ્યાર્થી માહિતી'!C69="","",'સામયિક કસોટી-2'!O71)</f>
        <v/>
      </c>
      <c r="R72" s="51"/>
      <c r="S72" s="51"/>
      <c r="T72" s="186" t="str">
        <f>IF('વિદ્યાર્થી માહિતી'!C69="","",ROUND(SUM(P72:S72),0))</f>
        <v/>
      </c>
      <c r="U72" s="184"/>
      <c r="V72" s="174" t="str">
        <f>IF('વિદ્યાર્થી માહિતી'!C69="","",'સામયિક કસોટી-1'!P71)</f>
        <v/>
      </c>
      <c r="W72" s="174" t="str">
        <f>IF('વિદ્યાર્થી માહિતી'!C69="","",'સામયિક કસોટી-2'!P71)</f>
        <v/>
      </c>
      <c r="X72" s="51"/>
      <c r="Y72" s="51"/>
      <c r="Z72" s="186" t="str">
        <f>IF('વિદ્યાર્થી માહિતી'!C69="","",ROUND(SUM(V72:Y72),0))</f>
        <v/>
      </c>
      <c r="AA72" s="184"/>
      <c r="AB72" s="174" t="str">
        <f>IF('વિદ્યાર્થી માહિતી'!C69="","",'સામયિક કસોટી-1'!Q71)</f>
        <v/>
      </c>
      <c r="AC72" s="174" t="str">
        <f>IF('વિદ્યાર્થી માહિતી'!C69="","",'સામયિક કસોટી-2'!Q71)</f>
        <v/>
      </c>
      <c r="AD72" s="51"/>
      <c r="AE72" s="51"/>
      <c r="AF72" s="186" t="str">
        <f>IF('વિદ્યાર્થી માહિતી'!C69="","",ROUND(SUM(AB72:AE72),0))</f>
        <v/>
      </c>
      <c r="AG72" s="184"/>
      <c r="AH72" s="174" t="str">
        <f>IF('વિદ્યાર્થી માહિતી'!C69="","",'સામયિક કસોટી-1'!R71)</f>
        <v/>
      </c>
      <c r="AI72" s="174" t="str">
        <f>IF('વિદ્યાર્થી માહિતી'!C69="","",'સામયિક કસોટી-2'!R71)</f>
        <v/>
      </c>
      <c r="AJ72" s="51"/>
      <c r="AK72" s="51"/>
      <c r="AL72" s="186" t="str">
        <f>IF('વિદ્યાર્થી માહિતી'!C69="","",ROUND(SUM(AH72:AK72),0))</f>
        <v/>
      </c>
      <c r="AM72" s="184"/>
      <c r="AN72" s="174" t="str">
        <f>IF('વિદ્યાર્થી માહિતી'!C69="","",'સામયિક કસોટી-1'!S71)</f>
        <v/>
      </c>
      <c r="AO72" s="174" t="str">
        <f>IF('વિદ્યાર્થી માહિતી'!C69="","",'સામયિક કસોટી-2'!S71)</f>
        <v/>
      </c>
      <c r="AP72" s="51"/>
      <c r="AQ72" s="51"/>
      <c r="AR72" s="186" t="str">
        <f>IF('વિદ્યાર્થી માહિતી'!C69="","",ROUND(SUM(AN72:AQ72),0))</f>
        <v/>
      </c>
      <c r="AS72" s="184"/>
      <c r="AT72" s="51"/>
      <c r="AU72" s="51"/>
      <c r="AV72" s="182" t="str">
        <f>IF('વિદ્યાર્થી માહિતી'!C69="","",ROUND(SUM(AT72:AU72),0))</f>
        <v/>
      </c>
      <c r="AW72" s="184"/>
      <c r="AX72" s="51"/>
      <c r="AY72" s="51"/>
      <c r="AZ72" s="182" t="str">
        <f>IF('વિદ્યાર્થી માહિતી'!C69="","",ROUND(SUM(AX72:AY72),0))</f>
        <v/>
      </c>
      <c r="BA72" s="184"/>
      <c r="BB72" s="51"/>
      <c r="BC72" s="51"/>
      <c r="BD72" s="182" t="str">
        <f>IF('વિદ્યાર્થી માહિતી'!C69="","",ROUND(SUM(BB72:BC72),0))</f>
        <v/>
      </c>
    </row>
    <row r="73" spans="1:56" ht="23.25" customHeight="1" x14ac:dyDescent="0.2">
      <c r="A73" s="41">
        <f>'વિદ્યાર્થી માહિતી'!A70</f>
        <v>69</v>
      </c>
      <c r="B73" s="41" t="str">
        <f>IF('વિદ્યાર્થી માહિતી'!B70="","",'વિદ્યાર્થી માહિતી'!B70)</f>
        <v/>
      </c>
      <c r="C73" s="52" t="str">
        <f>IF('વિદ્યાર્થી માહિતી'!C70="","",'વિદ્યાર્થી માહિતી'!C70)</f>
        <v/>
      </c>
      <c r="D73" s="174" t="str">
        <f>IF(C73="","",'સામયિક કસોટી-1'!M72)</f>
        <v/>
      </c>
      <c r="E73" s="174" t="str">
        <f>IF(C73="","",'સામયિક કસોટી-2'!M72)</f>
        <v/>
      </c>
      <c r="F73" s="51"/>
      <c r="G73" s="51"/>
      <c r="H73" s="186" t="str">
        <f>IF('વિદ્યાર્થી માહિતી'!C70="","",ROUND(SUM(D73:G73),0))</f>
        <v/>
      </c>
      <c r="I73" s="184"/>
      <c r="J73" s="174" t="str">
        <f>IF('વિદ્યાર્થી માહિતી'!C70="","",'સામયિક કસોટી-1'!N72)</f>
        <v/>
      </c>
      <c r="K73" s="174" t="str">
        <f>IF('વિદ્યાર્થી માહિતી'!C70="","",'સામયિક કસોટી-2'!N72)</f>
        <v/>
      </c>
      <c r="L73" s="51"/>
      <c r="M73" s="51"/>
      <c r="N73" s="186" t="str">
        <f>IF('વિદ્યાર્થી માહિતી'!C70="","",ROUND(SUM(J73:M73),0))</f>
        <v/>
      </c>
      <c r="O73" s="184"/>
      <c r="P73" s="174" t="str">
        <f>IF('વિદ્યાર્થી માહિતી'!C70="","",'સામયિક કસોટી-1'!O72)</f>
        <v/>
      </c>
      <c r="Q73" s="174" t="str">
        <f>IF('વિદ્યાર્થી માહિતી'!C70="","",'સામયિક કસોટી-2'!O72)</f>
        <v/>
      </c>
      <c r="R73" s="51"/>
      <c r="S73" s="51"/>
      <c r="T73" s="186" t="str">
        <f>IF('વિદ્યાર્થી માહિતી'!C70="","",ROUND(SUM(P73:S73),0))</f>
        <v/>
      </c>
      <c r="U73" s="184"/>
      <c r="V73" s="174" t="str">
        <f>IF('વિદ્યાર્થી માહિતી'!C70="","",'સામયિક કસોટી-1'!P72)</f>
        <v/>
      </c>
      <c r="W73" s="174" t="str">
        <f>IF('વિદ્યાર્થી માહિતી'!C70="","",'સામયિક કસોટી-2'!P72)</f>
        <v/>
      </c>
      <c r="X73" s="51"/>
      <c r="Y73" s="51"/>
      <c r="Z73" s="186" t="str">
        <f>IF('વિદ્યાર્થી માહિતી'!C70="","",ROUND(SUM(V73:Y73),0))</f>
        <v/>
      </c>
      <c r="AA73" s="184"/>
      <c r="AB73" s="174" t="str">
        <f>IF('વિદ્યાર્થી માહિતી'!C70="","",'સામયિક કસોટી-1'!Q72)</f>
        <v/>
      </c>
      <c r="AC73" s="174" t="str">
        <f>IF('વિદ્યાર્થી માહિતી'!C70="","",'સામયિક કસોટી-2'!Q72)</f>
        <v/>
      </c>
      <c r="AD73" s="51"/>
      <c r="AE73" s="51"/>
      <c r="AF73" s="186" t="str">
        <f>IF('વિદ્યાર્થી માહિતી'!C70="","",ROUND(SUM(AB73:AE73),0))</f>
        <v/>
      </c>
      <c r="AG73" s="184"/>
      <c r="AH73" s="174" t="str">
        <f>IF('વિદ્યાર્થી માહિતી'!C70="","",'સામયિક કસોટી-1'!R72)</f>
        <v/>
      </c>
      <c r="AI73" s="174" t="str">
        <f>IF('વિદ્યાર્થી માહિતી'!C70="","",'સામયિક કસોટી-2'!R72)</f>
        <v/>
      </c>
      <c r="AJ73" s="51"/>
      <c r="AK73" s="51"/>
      <c r="AL73" s="186" t="str">
        <f>IF('વિદ્યાર્થી માહિતી'!C70="","",ROUND(SUM(AH73:AK73),0))</f>
        <v/>
      </c>
      <c r="AM73" s="184"/>
      <c r="AN73" s="174" t="str">
        <f>IF('વિદ્યાર્થી માહિતી'!C70="","",'સામયિક કસોટી-1'!S72)</f>
        <v/>
      </c>
      <c r="AO73" s="174" t="str">
        <f>IF('વિદ્યાર્થી માહિતી'!C70="","",'સામયિક કસોટી-2'!S72)</f>
        <v/>
      </c>
      <c r="AP73" s="51"/>
      <c r="AQ73" s="51"/>
      <c r="AR73" s="186" t="str">
        <f>IF('વિદ્યાર્થી માહિતી'!C70="","",ROUND(SUM(AN73:AQ73),0))</f>
        <v/>
      </c>
      <c r="AS73" s="184"/>
      <c r="AT73" s="51"/>
      <c r="AU73" s="51"/>
      <c r="AV73" s="182" t="str">
        <f>IF('વિદ્યાર્થી માહિતી'!C70="","",ROUND(SUM(AT73:AU73),0))</f>
        <v/>
      </c>
      <c r="AW73" s="184"/>
      <c r="AX73" s="51"/>
      <c r="AY73" s="51"/>
      <c r="AZ73" s="182" t="str">
        <f>IF('વિદ્યાર્થી માહિતી'!C70="","",ROUND(SUM(AX73:AY73),0))</f>
        <v/>
      </c>
      <c r="BA73" s="184"/>
      <c r="BB73" s="51"/>
      <c r="BC73" s="51"/>
      <c r="BD73" s="182" t="str">
        <f>IF('વિદ્યાર્થી માહિતી'!C70="","",ROUND(SUM(BB73:BC73),0))</f>
        <v/>
      </c>
    </row>
    <row r="74" spans="1:56" ht="23.25" customHeight="1" x14ac:dyDescent="0.2">
      <c r="A74" s="41">
        <f>'વિદ્યાર્થી માહિતી'!A71</f>
        <v>70</v>
      </c>
      <c r="B74" s="41" t="str">
        <f>IF('વિદ્યાર્થી માહિતી'!B71="","",'વિદ્યાર્થી માહિતી'!B71)</f>
        <v/>
      </c>
      <c r="C74" s="52" t="str">
        <f>IF('વિદ્યાર્થી માહિતી'!C71="","",'વિદ્યાર્થી માહિતી'!C71)</f>
        <v/>
      </c>
      <c r="D74" s="174" t="str">
        <f>IF(C74="","",'સામયિક કસોટી-1'!M73)</f>
        <v/>
      </c>
      <c r="E74" s="174" t="str">
        <f>IF(C74="","",'સામયિક કસોટી-2'!M73)</f>
        <v/>
      </c>
      <c r="F74" s="51"/>
      <c r="G74" s="51"/>
      <c r="H74" s="186" t="str">
        <f>IF('વિદ્યાર્થી માહિતી'!C71="","",ROUND(SUM(D74:G74),0))</f>
        <v/>
      </c>
      <c r="I74" s="184"/>
      <c r="J74" s="174" t="str">
        <f>IF('વિદ્યાર્થી માહિતી'!C71="","",'સામયિક કસોટી-1'!N73)</f>
        <v/>
      </c>
      <c r="K74" s="174" t="str">
        <f>IF('વિદ્યાર્થી માહિતી'!C71="","",'સામયિક કસોટી-2'!N73)</f>
        <v/>
      </c>
      <c r="L74" s="51"/>
      <c r="M74" s="51"/>
      <c r="N74" s="186" t="str">
        <f>IF('વિદ્યાર્થી માહિતી'!C71="","",ROUND(SUM(J74:M74),0))</f>
        <v/>
      </c>
      <c r="O74" s="184"/>
      <c r="P74" s="174" t="str">
        <f>IF('વિદ્યાર્થી માહિતી'!C71="","",'સામયિક કસોટી-1'!O73)</f>
        <v/>
      </c>
      <c r="Q74" s="174" t="str">
        <f>IF('વિદ્યાર્થી માહિતી'!C71="","",'સામયિક કસોટી-2'!O73)</f>
        <v/>
      </c>
      <c r="R74" s="51"/>
      <c r="S74" s="51"/>
      <c r="T74" s="186" t="str">
        <f>IF('વિદ્યાર્થી માહિતી'!C71="","",ROUND(SUM(P74:S74),0))</f>
        <v/>
      </c>
      <c r="U74" s="184"/>
      <c r="V74" s="174" t="str">
        <f>IF('વિદ્યાર્થી માહિતી'!C71="","",'સામયિક કસોટી-1'!P73)</f>
        <v/>
      </c>
      <c r="W74" s="174" t="str">
        <f>IF('વિદ્યાર્થી માહિતી'!C71="","",'સામયિક કસોટી-2'!P73)</f>
        <v/>
      </c>
      <c r="X74" s="51"/>
      <c r="Y74" s="51"/>
      <c r="Z74" s="186" t="str">
        <f>IF('વિદ્યાર્થી માહિતી'!C71="","",ROUND(SUM(V74:Y74),0))</f>
        <v/>
      </c>
      <c r="AA74" s="184"/>
      <c r="AB74" s="174" t="str">
        <f>IF('વિદ્યાર્થી માહિતી'!C71="","",'સામયિક કસોટી-1'!Q73)</f>
        <v/>
      </c>
      <c r="AC74" s="174" t="str">
        <f>IF('વિદ્યાર્થી માહિતી'!C71="","",'સામયિક કસોટી-2'!Q73)</f>
        <v/>
      </c>
      <c r="AD74" s="51"/>
      <c r="AE74" s="51"/>
      <c r="AF74" s="186" t="str">
        <f>IF('વિદ્યાર્થી માહિતી'!C71="","",ROUND(SUM(AB74:AE74),0))</f>
        <v/>
      </c>
      <c r="AG74" s="184"/>
      <c r="AH74" s="174" t="str">
        <f>IF('વિદ્યાર્થી માહિતી'!C71="","",'સામયિક કસોટી-1'!R73)</f>
        <v/>
      </c>
      <c r="AI74" s="174" t="str">
        <f>IF('વિદ્યાર્થી માહિતી'!C71="","",'સામયિક કસોટી-2'!R73)</f>
        <v/>
      </c>
      <c r="AJ74" s="51"/>
      <c r="AK74" s="51"/>
      <c r="AL74" s="186" t="str">
        <f>IF('વિદ્યાર્થી માહિતી'!C71="","",ROUND(SUM(AH74:AK74),0))</f>
        <v/>
      </c>
      <c r="AM74" s="184"/>
      <c r="AN74" s="174" t="str">
        <f>IF('વિદ્યાર્થી માહિતી'!C71="","",'સામયિક કસોટી-1'!S73)</f>
        <v/>
      </c>
      <c r="AO74" s="174" t="str">
        <f>IF('વિદ્યાર્થી માહિતી'!C71="","",'સામયિક કસોટી-2'!S73)</f>
        <v/>
      </c>
      <c r="AP74" s="51"/>
      <c r="AQ74" s="51"/>
      <c r="AR74" s="186" t="str">
        <f>IF('વિદ્યાર્થી માહિતી'!C71="","",ROUND(SUM(AN74:AQ74),0))</f>
        <v/>
      </c>
      <c r="AS74" s="184"/>
      <c r="AT74" s="51"/>
      <c r="AU74" s="51"/>
      <c r="AV74" s="182" t="str">
        <f>IF('વિદ્યાર્થી માહિતી'!C71="","",ROUND(SUM(AT74:AU74),0))</f>
        <v/>
      </c>
      <c r="AW74" s="184"/>
      <c r="AX74" s="51"/>
      <c r="AY74" s="51"/>
      <c r="AZ74" s="182" t="str">
        <f>IF('વિદ્યાર્થી માહિતી'!C71="","",ROUND(SUM(AX74:AY74),0))</f>
        <v/>
      </c>
      <c r="BA74" s="184"/>
      <c r="BB74" s="51"/>
      <c r="BC74" s="51"/>
      <c r="BD74" s="182" t="str">
        <f>IF('વિદ્યાર્થી માહિતી'!C71="","",ROUND(SUM(BB74:BC74),0))</f>
        <v/>
      </c>
    </row>
    <row r="75" spans="1:56" ht="23.25" customHeight="1" x14ac:dyDescent="0.2">
      <c r="A75" s="41">
        <f>'વિદ્યાર્થી માહિતી'!A72</f>
        <v>71</v>
      </c>
      <c r="B75" s="41" t="str">
        <f>IF('વિદ્યાર્થી માહિતી'!B72="","",'વિદ્યાર્થી માહિતી'!B72)</f>
        <v/>
      </c>
      <c r="C75" s="52" t="str">
        <f>IF('વિદ્યાર્થી માહિતી'!C72="","",'વિદ્યાર્થી માહિતી'!C72)</f>
        <v/>
      </c>
      <c r="D75" s="174" t="str">
        <f>IF(C75="","",'સામયિક કસોટી-1'!M74)</f>
        <v/>
      </c>
      <c r="E75" s="174" t="str">
        <f>IF(C75="","",'સામયિક કસોટી-2'!M74)</f>
        <v/>
      </c>
      <c r="F75" s="51"/>
      <c r="G75" s="51"/>
      <c r="H75" s="186" t="str">
        <f>IF('વિદ્યાર્થી માહિતી'!C72="","",ROUND(SUM(D75:G75),0))</f>
        <v/>
      </c>
      <c r="I75" s="184"/>
      <c r="J75" s="174" t="str">
        <f>IF('વિદ્યાર્થી માહિતી'!C72="","",'સામયિક કસોટી-1'!N74)</f>
        <v/>
      </c>
      <c r="K75" s="174" t="str">
        <f>IF('વિદ્યાર્થી માહિતી'!C72="","",'સામયિક કસોટી-2'!N74)</f>
        <v/>
      </c>
      <c r="L75" s="51"/>
      <c r="M75" s="51"/>
      <c r="N75" s="186" t="str">
        <f>IF('વિદ્યાર્થી માહિતી'!C72="","",ROUND(SUM(J75:M75),0))</f>
        <v/>
      </c>
      <c r="O75" s="184"/>
      <c r="P75" s="174" t="str">
        <f>IF('વિદ્યાર્થી માહિતી'!C72="","",'સામયિક કસોટી-1'!O74)</f>
        <v/>
      </c>
      <c r="Q75" s="174" t="str">
        <f>IF('વિદ્યાર્થી માહિતી'!C72="","",'સામયિક કસોટી-2'!O74)</f>
        <v/>
      </c>
      <c r="R75" s="51"/>
      <c r="S75" s="51"/>
      <c r="T75" s="186" t="str">
        <f>IF('વિદ્યાર્થી માહિતી'!C72="","",ROUND(SUM(P75:S75),0))</f>
        <v/>
      </c>
      <c r="U75" s="184"/>
      <c r="V75" s="174" t="str">
        <f>IF('વિદ્યાર્થી માહિતી'!C72="","",'સામયિક કસોટી-1'!P74)</f>
        <v/>
      </c>
      <c r="W75" s="174" t="str">
        <f>IF('વિદ્યાર્થી માહિતી'!C72="","",'સામયિક કસોટી-2'!P74)</f>
        <v/>
      </c>
      <c r="X75" s="51"/>
      <c r="Y75" s="51"/>
      <c r="Z75" s="186" t="str">
        <f>IF('વિદ્યાર્થી માહિતી'!C72="","",ROUND(SUM(V75:Y75),0))</f>
        <v/>
      </c>
      <c r="AA75" s="184"/>
      <c r="AB75" s="174" t="str">
        <f>IF('વિદ્યાર્થી માહિતી'!C72="","",'સામયિક કસોટી-1'!Q74)</f>
        <v/>
      </c>
      <c r="AC75" s="174" t="str">
        <f>IF('વિદ્યાર્થી માહિતી'!C72="","",'સામયિક કસોટી-2'!Q74)</f>
        <v/>
      </c>
      <c r="AD75" s="51"/>
      <c r="AE75" s="51"/>
      <c r="AF75" s="186" t="str">
        <f>IF('વિદ્યાર્થી માહિતી'!C72="","",ROUND(SUM(AB75:AE75),0))</f>
        <v/>
      </c>
      <c r="AG75" s="184"/>
      <c r="AH75" s="174" t="str">
        <f>IF('વિદ્યાર્થી માહિતી'!C72="","",'સામયિક કસોટી-1'!R74)</f>
        <v/>
      </c>
      <c r="AI75" s="174" t="str">
        <f>IF('વિદ્યાર્થી માહિતી'!C72="","",'સામયિક કસોટી-2'!R74)</f>
        <v/>
      </c>
      <c r="AJ75" s="51"/>
      <c r="AK75" s="51"/>
      <c r="AL75" s="186" t="str">
        <f>IF('વિદ્યાર્થી માહિતી'!C72="","",ROUND(SUM(AH75:AK75),0))</f>
        <v/>
      </c>
      <c r="AM75" s="184"/>
      <c r="AN75" s="174" t="str">
        <f>IF('વિદ્યાર્થી માહિતી'!C72="","",'સામયિક કસોટી-1'!S74)</f>
        <v/>
      </c>
      <c r="AO75" s="174" t="str">
        <f>IF('વિદ્યાર્થી માહિતી'!C72="","",'સામયિક કસોટી-2'!S74)</f>
        <v/>
      </c>
      <c r="AP75" s="51"/>
      <c r="AQ75" s="51"/>
      <c r="AR75" s="186" t="str">
        <f>IF('વિદ્યાર્થી માહિતી'!C72="","",ROUND(SUM(AN75:AQ75),0))</f>
        <v/>
      </c>
      <c r="AS75" s="184"/>
      <c r="AT75" s="51"/>
      <c r="AU75" s="51"/>
      <c r="AV75" s="182" t="str">
        <f>IF('વિદ્યાર્થી માહિતી'!C72="","",ROUND(SUM(AT75:AU75),0))</f>
        <v/>
      </c>
      <c r="AW75" s="184"/>
      <c r="AX75" s="51"/>
      <c r="AY75" s="51"/>
      <c r="AZ75" s="182" t="str">
        <f>IF('વિદ્યાર્થી માહિતી'!C72="","",ROUND(SUM(AX75:AY75),0))</f>
        <v/>
      </c>
      <c r="BA75" s="184"/>
      <c r="BB75" s="51"/>
      <c r="BC75" s="51"/>
      <c r="BD75" s="182" t="str">
        <f>IF('વિદ્યાર્થી માહિતી'!C72="","",ROUND(SUM(BB75:BC75),0))</f>
        <v/>
      </c>
    </row>
    <row r="76" spans="1:56" ht="23.25" customHeight="1" x14ac:dyDescent="0.2">
      <c r="A76" s="41">
        <f>'વિદ્યાર્થી માહિતી'!A73</f>
        <v>72</v>
      </c>
      <c r="B76" s="41" t="str">
        <f>IF('વિદ્યાર્થી માહિતી'!B73="","",'વિદ્યાર્થી માહિતી'!B73)</f>
        <v/>
      </c>
      <c r="C76" s="52" t="str">
        <f>IF('વિદ્યાર્થી માહિતી'!C73="","",'વિદ્યાર્થી માહિતી'!C73)</f>
        <v/>
      </c>
      <c r="D76" s="174" t="str">
        <f>IF(C76="","",'સામયિક કસોટી-1'!M75)</f>
        <v/>
      </c>
      <c r="E76" s="174" t="str">
        <f>IF(C76="","",'સામયિક કસોટી-2'!M75)</f>
        <v/>
      </c>
      <c r="F76" s="51"/>
      <c r="G76" s="51"/>
      <c r="H76" s="186" t="str">
        <f>IF('વિદ્યાર્થી માહિતી'!C73="","",ROUND(SUM(D76:G76),0))</f>
        <v/>
      </c>
      <c r="I76" s="184"/>
      <c r="J76" s="174" t="str">
        <f>IF('વિદ્યાર્થી માહિતી'!C73="","",'સામયિક કસોટી-1'!N75)</f>
        <v/>
      </c>
      <c r="K76" s="174" t="str">
        <f>IF('વિદ્યાર્થી માહિતી'!C73="","",'સામયિક કસોટી-2'!N75)</f>
        <v/>
      </c>
      <c r="L76" s="51"/>
      <c r="M76" s="51"/>
      <c r="N76" s="186" t="str">
        <f>IF('વિદ્યાર્થી માહિતી'!C73="","",ROUND(SUM(J76:M76),0))</f>
        <v/>
      </c>
      <c r="O76" s="184"/>
      <c r="P76" s="174" t="str">
        <f>IF('વિદ્યાર્થી માહિતી'!C73="","",'સામયિક કસોટી-1'!O75)</f>
        <v/>
      </c>
      <c r="Q76" s="174" t="str">
        <f>IF('વિદ્યાર્થી માહિતી'!C73="","",'સામયિક કસોટી-2'!O75)</f>
        <v/>
      </c>
      <c r="R76" s="51"/>
      <c r="S76" s="51"/>
      <c r="T76" s="186" t="str">
        <f>IF('વિદ્યાર્થી માહિતી'!C73="","",ROUND(SUM(P76:S76),0))</f>
        <v/>
      </c>
      <c r="U76" s="184"/>
      <c r="V76" s="174" t="str">
        <f>IF('વિદ્યાર્થી માહિતી'!C73="","",'સામયિક કસોટી-1'!P75)</f>
        <v/>
      </c>
      <c r="W76" s="174" t="str">
        <f>IF('વિદ્યાર્થી માહિતી'!C73="","",'સામયિક કસોટી-2'!P75)</f>
        <v/>
      </c>
      <c r="X76" s="51"/>
      <c r="Y76" s="51"/>
      <c r="Z76" s="186" t="str">
        <f>IF('વિદ્યાર્થી માહિતી'!C73="","",ROUND(SUM(V76:Y76),0))</f>
        <v/>
      </c>
      <c r="AA76" s="184"/>
      <c r="AB76" s="174" t="str">
        <f>IF('વિદ્યાર્થી માહિતી'!C73="","",'સામયિક કસોટી-1'!Q75)</f>
        <v/>
      </c>
      <c r="AC76" s="174" t="str">
        <f>IF('વિદ્યાર્થી માહિતી'!C73="","",'સામયિક કસોટી-2'!Q75)</f>
        <v/>
      </c>
      <c r="AD76" s="51"/>
      <c r="AE76" s="51"/>
      <c r="AF76" s="186" t="str">
        <f>IF('વિદ્યાર્થી માહિતી'!C73="","",ROUND(SUM(AB76:AE76),0))</f>
        <v/>
      </c>
      <c r="AG76" s="184"/>
      <c r="AH76" s="174" t="str">
        <f>IF('વિદ્યાર્થી માહિતી'!C73="","",'સામયિક કસોટી-1'!R75)</f>
        <v/>
      </c>
      <c r="AI76" s="174" t="str">
        <f>IF('વિદ્યાર્થી માહિતી'!C73="","",'સામયિક કસોટી-2'!R75)</f>
        <v/>
      </c>
      <c r="AJ76" s="51"/>
      <c r="AK76" s="51"/>
      <c r="AL76" s="186" t="str">
        <f>IF('વિદ્યાર્થી માહિતી'!C73="","",ROUND(SUM(AH76:AK76),0))</f>
        <v/>
      </c>
      <c r="AM76" s="184"/>
      <c r="AN76" s="174" t="str">
        <f>IF('વિદ્યાર્થી માહિતી'!C73="","",'સામયિક કસોટી-1'!S75)</f>
        <v/>
      </c>
      <c r="AO76" s="174" t="str">
        <f>IF('વિદ્યાર્થી માહિતી'!C73="","",'સામયિક કસોટી-2'!S75)</f>
        <v/>
      </c>
      <c r="AP76" s="51"/>
      <c r="AQ76" s="51"/>
      <c r="AR76" s="186" t="str">
        <f>IF('વિદ્યાર્થી માહિતી'!C73="","",ROUND(SUM(AN76:AQ76),0))</f>
        <v/>
      </c>
      <c r="AS76" s="184"/>
      <c r="AT76" s="51"/>
      <c r="AU76" s="51"/>
      <c r="AV76" s="182" t="str">
        <f>IF('વિદ્યાર્થી માહિતી'!C73="","",ROUND(SUM(AT76:AU76),0))</f>
        <v/>
      </c>
      <c r="AW76" s="184"/>
      <c r="AX76" s="51"/>
      <c r="AY76" s="51"/>
      <c r="AZ76" s="182" t="str">
        <f>IF('વિદ્યાર્થી માહિતી'!C73="","",ROUND(SUM(AX76:AY76),0))</f>
        <v/>
      </c>
      <c r="BA76" s="184"/>
      <c r="BB76" s="51"/>
      <c r="BC76" s="51"/>
      <c r="BD76" s="182" t="str">
        <f>IF('વિદ્યાર્થી માહિતી'!C73="","",ROUND(SUM(BB76:BC76),0))</f>
        <v/>
      </c>
    </row>
    <row r="77" spans="1:56" ht="23.25" customHeight="1" x14ac:dyDescent="0.2">
      <c r="A77" s="41">
        <f>'વિદ્યાર્થી માહિતી'!A74</f>
        <v>73</v>
      </c>
      <c r="B77" s="41" t="str">
        <f>IF('વિદ્યાર્થી માહિતી'!B74="","",'વિદ્યાર્થી માહિતી'!B74)</f>
        <v/>
      </c>
      <c r="C77" s="52" t="str">
        <f>IF('વિદ્યાર્થી માહિતી'!C74="","",'વિદ્યાર્થી માહિતી'!C74)</f>
        <v/>
      </c>
      <c r="D77" s="174" t="str">
        <f>IF(C77="","",'સામયિક કસોટી-1'!M76)</f>
        <v/>
      </c>
      <c r="E77" s="174" t="str">
        <f>IF(C77="","",'સામયિક કસોટી-2'!M76)</f>
        <v/>
      </c>
      <c r="F77" s="51"/>
      <c r="G77" s="51"/>
      <c r="H77" s="186" t="str">
        <f>IF('વિદ્યાર્થી માહિતી'!C74="","",ROUND(SUM(D77:G77),0))</f>
        <v/>
      </c>
      <c r="I77" s="184"/>
      <c r="J77" s="174" t="str">
        <f>IF('વિદ્યાર્થી માહિતી'!C74="","",'સામયિક કસોટી-1'!N76)</f>
        <v/>
      </c>
      <c r="K77" s="174" t="str">
        <f>IF('વિદ્યાર્થી માહિતી'!C74="","",'સામયિક કસોટી-2'!N76)</f>
        <v/>
      </c>
      <c r="L77" s="51"/>
      <c r="M77" s="51"/>
      <c r="N77" s="186" t="str">
        <f>IF('વિદ્યાર્થી માહિતી'!C74="","",ROUND(SUM(J77:M77),0))</f>
        <v/>
      </c>
      <c r="O77" s="184"/>
      <c r="P77" s="174" t="str">
        <f>IF('વિદ્યાર્થી માહિતી'!C74="","",'સામયિક કસોટી-1'!O76)</f>
        <v/>
      </c>
      <c r="Q77" s="174" t="str">
        <f>IF('વિદ્યાર્થી માહિતી'!C74="","",'સામયિક કસોટી-2'!O76)</f>
        <v/>
      </c>
      <c r="R77" s="51"/>
      <c r="S77" s="51"/>
      <c r="T77" s="186" t="str">
        <f>IF('વિદ્યાર્થી માહિતી'!C74="","",ROUND(SUM(P77:S77),0))</f>
        <v/>
      </c>
      <c r="U77" s="184"/>
      <c r="V77" s="174" t="str">
        <f>IF('વિદ્યાર્થી માહિતી'!C74="","",'સામયિક કસોટી-1'!P76)</f>
        <v/>
      </c>
      <c r="W77" s="174" t="str">
        <f>IF('વિદ્યાર્થી માહિતી'!C74="","",'સામયિક કસોટી-2'!P76)</f>
        <v/>
      </c>
      <c r="X77" s="51"/>
      <c r="Y77" s="51"/>
      <c r="Z77" s="186" t="str">
        <f>IF('વિદ્યાર્થી માહિતી'!C74="","",ROUND(SUM(V77:Y77),0))</f>
        <v/>
      </c>
      <c r="AA77" s="184"/>
      <c r="AB77" s="174" t="str">
        <f>IF('વિદ્યાર્થી માહિતી'!C74="","",'સામયિક કસોટી-1'!Q76)</f>
        <v/>
      </c>
      <c r="AC77" s="174" t="str">
        <f>IF('વિદ્યાર્થી માહિતી'!C74="","",'સામયિક કસોટી-2'!Q76)</f>
        <v/>
      </c>
      <c r="AD77" s="51"/>
      <c r="AE77" s="51"/>
      <c r="AF77" s="186" t="str">
        <f>IF('વિદ્યાર્થી માહિતી'!C74="","",ROUND(SUM(AB77:AE77),0))</f>
        <v/>
      </c>
      <c r="AG77" s="184"/>
      <c r="AH77" s="174" t="str">
        <f>IF('વિદ્યાર્થી માહિતી'!C74="","",'સામયિક કસોટી-1'!R76)</f>
        <v/>
      </c>
      <c r="AI77" s="174" t="str">
        <f>IF('વિદ્યાર્થી માહિતી'!C74="","",'સામયિક કસોટી-2'!R76)</f>
        <v/>
      </c>
      <c r="AJ77" s="51"/>
      <c r="AK77" s="51"/>
      <c r="AL77" s="186" t="str">
        <f>IF('વિદ્યાર્થી માહિતી'!C74="","",ROUND(SUM(AH77:AK77),0))</f>
        <v/>
      </c>
      <c r="AM77" s="184"/>
      <c r="AN77" s="174" t="str">
        <f>IF('વિદ્યાર્થી માહિતી'!C74="","",'સામયિક કસોટી-1'!S76)</f>
        <v/>
      </c>
      <c r="AO77" s="174" t="str">
        <f>IF('વિદ્યાર્થી માહિતી'!C74="","",'સામયિક કસોટી-2'!S76)</f>
        <v/>
      </c>
      <c r="AP77" s="51"/>
      <c r="AQ77" s="51"/>
      <c r="AR77" s="186" t="str">
        <f>IF('વિદ્યાર્થી માહિતી'!C74="","",ROUND(SUM(AN77:AQ77),0))</f>
        <v/>
      </c>
      <c r="AS77" s="184"/>
      <c r="AT77" s="51"/>
      <c r="AU77" s="51"/>
      <c r="AV77" s="182" t="str">
        <f>IF('વિદ્યાર્થી માહિતી'!C74="","",ROUND(SUM(AT77:AU77),0))</f>
        <v/>
      </c>
      <c r="AW77" s="184"/>
      <c r="AX77" s="51"/>
      <c r="AY77" s="51"/>
      <c r="AZ77" s="182" t="str">
        <f>IF('વિદ્યાર્થી માહિતી'!C74="","",ROUND(SUM(AX77:AY77),0))</f>
        <v/>
      </c>
      <c r="BA77" s="184"/>
      <c r="BB77" s="51"/>
      <c r="BC77" s="51"/>
      <c r="BD77" s="182" t="str">
        <f>IF('વિદ્યાર્થી માહિતી'!C74="","",ROUND(SUM(BB77:BC77),0))</f>
        <v/>
      </c>
    </row>
    <row r="78" spans="1:56" ht="23.25" customHeight="1" x14ac:dyDescent="0.2">
      <c r="A78" s="41">
        <f>'વિદ્યાર્થી માહિતી'!A75</f>
        <v>74</v>
      </c>
      <c r="B78" s="41" t="str">
        <f>IF('વિદ્યાર્થી માહિતી'!B75="","",'વિદ્યાર્થી માહિતી'!B75)</f>
        <v/>
      </c>
      <c r="C78" s="52" t="str">
        <f>IF('વિદ્યાર્થી માહિતી'!C75="","",'વિદ્યાર્થી માહિતી'!C75)</f>
        <v/>
      </c>
      <c r="D78" s="174" t="str">
        <f>IF(C78="","",'સામયિક કસોટી-1'!M77)</f>
        <v/>
      </c>
      <c r="E78" s="174" t="str">
        <f>IF(C78="","",'સામયિક કસોટી-2'!M77)</f>
        <v/>
      </c>
      <c r="F78" s="51"/>
      <c r="G78" s="51"/>
      <c r="H78" s="186" t="str">
        <f>IF('વિદ્યાર્થી માહિતી'!C75="","",ROUND(SUM(D78:G78),0))</f>
        <v/>
      </c>
      <c r="I78" s="184"/>
      <c r="J78" s="174" t="str">
        <f>IF('વિદ્યાર્થી માહિતી'!C75="","",'સામયિક કસોટી-1'!N77)</f>
        <v/>
      </c>
      <c r="K78" s="174" t="str">
        <f>IF('વિદ્યાર્થી માહિતી'!C75="","",'સામયિક કસોટી-2'!N77)</f>
        <v/>
      </c>
      <c r="L78" s="51"/>
      <c r="M78" s="51"/>
      <c r="N78" s="186" t="str">
        <f>IF('વિદ્યાર્થી માહિતી'!C75="","",ROUND(SUM(J78:M78),0))</f>
        <v/>
      </c>
      <c r="O78" s="184"/>
      <c r="P78" s="174" t="str">
        <f>IF('વિદ્યાર્થી માહિતી'!C75="","",'સામયિક કસોટી-1'!O77)</f>
        <v/>
      </c>
      <c r="Q78" s="174" t="str">
        <f>IF('વિદ્યાર્થી માહિતી'!C75="","",'સામયિક કસોટી-2'!O77)</f>
        <v/>
      </c>
      <c r="R78" s="51"/>
      <c r="S78" s="51"/>
      <c r="T78" s="186" t="str">
        <f>IF('વિદ્યાર્થી માહિતી'!C75="","",ROUND(SUM(P78:S78),0))</f>
        <v/>
      </c>
      <c r="U78" s="184"/>
      <c r="V78" s="174" t="str">
        <f>IF('વિદ્યાર્થી માહિતી'!C75="","",'સામયિક કસોટી-1'!P77)</f>
        <v/>
      </c>
      <c r="W78" s="174" t="str">
        <f>IF('વિદ્યાર્થી માહિતી'!C75="","",'સામયિક કસોટી-2'!P77)</f>
        <v/>
      </c>
      <c r="X78" s="51"/>
      <c r="Y78" s="51"/>
      <c r="Z78" s="186" t="str">
        <f>IF('વિદ્યાર્થી માહિતી'!C75="","",ROUND(SUM(V78:Y78),0))</f>
        <v/>
      </c>
      <c r="AA78" s="184"/>
      <c r="AB78" s="174" t="str">
        <f>IF('વિદ્યાર્થી માહિતી'!C75="","",'સામયિક કસોટી-1'!Q77)</f>
        <v/>
      </c>
      <c r="AC78" s="174" t="str">
        <f>IF('વિદ્યાર્થી માહિતી'!C75="","",'સામયિક કસોટી-2'!Q77)</f>
        <v/>
      </c>
      <c r="AD78" s="51"/>
      <c r="AE78" s="51"/>
      <c r="AF78" s="186" t="str">
        <f>IF('વિદ્યાર્થી માહિતી'!C75="","",ROUND(SUM(AB78:AE78),0))</f>
        <v/>
      </c>
      <c r="AG78" s="184"/>
      <c r="AH78" s="174" t="str">
        <f>IF('વિદ્યાર્થી માહિતી'!C75="","",'સામયિક કસોટી-1'!R77)</f>
        <v/>
      </c>
      <c r="AI78" s="174" t="str">
        <f>IF('વિદ્યાર્થી માહિતી'!C75="","",'સામયિક કસોટી-2'!R77)</f>
        <v/>
      </c>
      <c r="AJ78" s="51"/>
      <c r="AK78" s="51"/>
      <c r="AL78" s="186" t="str">
        <f>IF('વિદ્યાર્થી માહિતી'!C75="","",ROUND(SUM(AH78:AK78),0))</f>
        <v/>
      </c>
      <c r="AM78" s="184"/>
      <c r="AN78" s="174" t="str">
        <f>IF('વિદ્યાર્થી માહિતી'!C75="","",'સામયિક કસોટી-1'!S77)</f>
        <v/>
      </c>
      <c r="AO78" s="174" t="str">
        <f>IF('વિદ્યાર્થી માહિતી'!C75="","",'સામયિક કસોટી-2'!S77)</f>
        <v/>
      </c>
      <c r="AP78" s="51"/>
      <c r="AQ78" s="51"/>
      <c r="AR78" s="186" t="str">
        <f>IF('વિદ્યાર્થી માહિતી'!C75="","",ROUND(SUM(AN78:AQ78),0))</f>
        <v/>
      </c>
      <c r="AS78" s="184"/>
      <c r="AT78" s="51"/>
      <c r="AU78" s="51"/>
      <c r="AV78" s="182" t="str">
        <f>IF('વિદ્યાર્થી માહિતી'!C75="","",ROUND(SUM(AT78:AU78),0))</f>
        <v/>
      </c>
      <c r="AW78" s="184"/>
      <c r="AX78" s="51"/>
      <c r="AY78" s="51"/>
      <c r="AZ78" s="182" t="str">
        <f>IF('વિદ્યાર્થી માહિતી'!C75="","",ROUND(SUM(AX78:AY78),0))</f>
        <v/>
      </c>
      <c r="BA78" s="184"/>
      <c r="BB78" s="51"/>
      <c r="BC78" s="51"/>
      <c r="BD78" s="182" t="str">
        <f>IF('વિદ્યાર્થી માહિતી'!C75="","",ROUND(SUM(BB78:BC78),0))</f>
        <v/>
      </c>
    </row>
    <row r="79" spans="1:56" ht="23.25" customHeight="1" x14ac:dyDescent="0.2">
      <c r="A79" s="41">
        <f>'વિદ્યાર્થી માહિતી'!A76</f>
        <v>75</v>
      </c>
      <c r="B79" s="41" t="str">
        <f>IF('વિદ્યાર્થી માહિતી'!B76="","",'વિદ્યાર્થી માહિતી'!B76)</f>
        <v/>
      </c>
      <c r="C79" s="52" t="str">
        <f>IF('વિદ્યાર્થી માહિતી'!C76="","",'વિદ્યાર્થી માહિતી'!C76)</f>
        <v/>
      </c>
      <c r="D79" s="174" t="str">
        <f>IF(C79="","",'સામયિક કસોટી-1'!M78)</f>
        <v/>
      </c>
      <c r="E79" s="174" t="str">
        <f>IF(C79="","",'સામયિક કસોટી-2'!M78)</f>
        <v/>
      </c>
      <c r="F79" s="51"/>
      <c r="G79" s="51"/>
      <c r="H79" s="186" t="str">
        <f>IF('વિદ્યાર્થી માહિતી'!C76="","",ROUND(SUM(D79:G79),0))</f>
        <v/>
      </c>
      <c r="I79" s="184"/>
      <c r="J79" s="174" t="str">
        <f>IF('વિદ્યાર્થી માહિતી'!C76="","",'સામયિક કસોટી-1'!N78)</f>
        <v/>
      </c>
      <c r="K79" s="174" t="str">
        <f>IF('વિદ્યાર્થી માહિતી'!C76="","",'સામયિક કસોટી-2'!N78)</f>
        <v/>
      </c>
      <c r="L79" s="51"/>
      <c r="M79" s="51"/>
      <c r="N79" s="186" t="str">
        <f>IF('વિદ્યાર્થી માહિતી'!C76="","",ROUND(SUM(J79:M79),0))</f>
        <v/>
      </c>
      <c r="O79" s="184"/>
      <c r="P79" s="174" t="str">
        <f>IF('વિદ્યાર્થી માહિતી'!C76="","",'સામયિક કસોટી-1'!O78)</f>
        <v/>
      </c>
      <c r="Q79" s="174" t="str">
        <f>IF('વિદ્યાર્થી માહિતી'!C76="","",'સામયિક કસોટી-2'!O78)</f>
        <v/>
      </c>
      <c r="R79" s="51"/>
      <c r="S79" s="51"/>
      <c r="T79" s="186" t="str">
        <f>IF('વિદ્યાર્થી માહિતી'!C76="","",ROUND(SUM(P79:S79),0))</f>
        <v/>
      </c>
      <c r="U79" s="184"/>
      <c r="V79" s="174" t="str">
        <f>IF('વિદ્યાર્થી માહિતી'!C76="","",'સામયિક કસોટી-1'!P78)</f>
        <v/>
      </c>
      <c r="W79" s="174" t="str">
        <f>IF('વિદ્યાર્થી માહિતી'!C76="","",'સામયિક કસોટી-2'!P78)</f>
        <v/>
      </c>
      <c r="X79" s="51"/>
      <c r="Y79" s="51"/>
      <c r="Z79" s="186" t="str">
        <f>IF('વિદ્યાર્થી માહિતી'!C76="","",ROUND(SUM(V79:Y79),0))</f>
        <v/>
      </c>
      <c r="AA79" s="184"/>
      <c r="AB79" s="174" t="str">
        <f>IF('વિદ્યાર્થી માહિતી'!C76="","",'સામયિક કસોટી-1'!Q78)</f>
        <v/>
      </c>
      <c r="AC79" s="174" t="str">
        <f>IF('વિદ્યાર્થી માહિતી'!C76="","",'સામયિક કસોટી-2'!Q78)</f>
        <v/>
      </c>
      <c r="AD79" s="51"/>
      <c r="AE79" s="51"/>
      <c r="AF79" s="186" t="str">
        <f>IF('વિદ્યાર્થી માહિતી'!C76="","",ROUND(SUM(AB79:AE79),0))</f>
        <v/>
      </c>
      <c r="AG79" s="184"/>
      <c r="AH79" s="174" t="str">
        <f>IF('વિદ્યાર્થી માહિતી'!C76="","",'સામયિક કસોટી-1'!R78)</f>
        <v/>
      </c>
      <c r="AI79" s="174" t="str">
        <f>IF('વિદ્યાર્થી માહિતી'!C76="","",'સામયિક કસોટી-2'!R78)</f>
        <v/>
      </c>
      <c r="AJ79" s="51"/>
      <c r="AK79" s="51"/>
      <c r="AL79" s="186" t="str">
        <f>IF('વિદ્યાર્થી માહિતી'!C76="","",ROUND(SUM(AH79:AK79),0))</f>
        <v/>
      </c>
      <c r="AM79" s="184"/>
      <c r="AN79" s="174" t="str">
        <f>IF('વિદ્યાર્થી માહિતી'!C76="","",'સામયિક કસોટી-1'!S78)</f>
        <v/>
      </c>
      <c r="AO79" s="174" t="str">
        <f>IF('વિદ્યાર્થી માહિતી'!C76="","",'સામયિક કસોટી-2'!S78)</f>
        <v/>
      </c>
      <c r="AP79" s="51"/>
      <c r="AQ79" s="51"/>
      <c r="AR79" s="186" t="str">
        <f>IF('વિદ્યાર્થી માહિતી'!C76="","",ROUND(SUM(AN79:AQ79),0))</f>
        <v/>
      </c>
      <c r="AS79" s="184"/>
      <c r="AT79" s="51"/>
      <c r="AU79" s="51"/>
      <c r="AV79" s="182" t="str">
        <f>IF('વિદ્યાર્થી માહિતી'!C76="","",ROUND(SUM(AT79:AU79),0))</f>
        <v/>
      </c>
      <c r="AW79" s="184"/>
      <c r="AX79" s="51"/>
      <c r="AY79" s="51"/>
      <c r="AZ79" s="182" t="str">
        <f>IF('વિદ્યાર્થી માહિતી'!C76="","",ROUND(SUM(AX79:AY79),0))</f>
        <v/>
      </c>
      <c r="BA79" s="184"/>
      <c r="BB79" s="51"/>
      <c r="BC79" s="51"/>
      <c r="BD79" s="182" t="str">
        <f>IF('વિદ્યાર્થી માહિતી'!C76="","",ROUND(SUM(BB79:BC79),0))</f>
        <v/>
      </c>
    </row>
    <row r="80" spans="1:56" ht="23.25" customHeight="1" x14ac:dyDescent="0.2">
      <c r="A80" s="41">
        <f>'વિદ્યાર્થી માહિતી'!A77</f>
        <v>76</v>
      </c>
      <c r="B80" s="41" t="str">
        <f>IF('વિદ્યાર્થી માહિતી'!B77="","",'વિદ્યાર્થી માહિતી'!B77)</f>
        <v/>
      </c>
      <c r="C80" s="52" t="str">
        <f>IF('વિદ્યાર્થી માહિતી'!C77="","",'વિદ્યાર્થી માહિતી'!C77)</f>
        <v/>
      </c>
      <c r="D80" s="174" t="str">
        <f>IF(C80="","",'સામયિક કસોટી-1'!M79)</f>
        <v/>
      </c>
      <c r="E80" s="174" t="str">
        <f>IF(C80="","",'સામયિક કસોટી-2'!M79)</f>
        <v/>
      </c>
      <c r="F80" s="51"/>
      <c r="G80" s="51"/>
      <c r="H80" s="186" t="str">
        <f>IF('વિદ્યાર્થી માહિતી'!C77="","",ROUND(SUM(D80:G80),0))</f>
        <v/>
      </c>
      <c r="I80" s="184"/>
      <c r="J80" s="174" t="str">
        <f>IF('વિદ્યાર્થી માહિતી'!C77="","",'સામયિક કસોટી-1'!N79)</f>
        <v/>
      </c>
      <c r="K80" s="174" t="str">
        <f>IF('વિદ્યાર્થી માહિતી'!C77="","",'સામયિક કસોટી-2'!N79)</f>
        <v/>
      </c>
      <c r="L80" s="51"/>
      <c r="M80" s="51"/>
      <c r="N80" s="186" t="str">
        <f>IF('વિદ્યાર્થી માહિતી'!C77="","",ROUND(SUM(J80:M80),0))</f>
        <v/>
      </c>
      <c r="O80" s="184"/>
      <c r="P80" s="174" t="str">
        <f>IF('વિદ્યાર્થી માહિતી'!C77="","",'સામયિક કસોટી-1'!O79)</f>
        <v/>
      </c>
      <c r="Q80" s="174" t="str">
        <f>IF('વિદ્યાર્થી માહિતી'!C77="","",'સામયિક કસોટી-2'!O79)</f>
        <v/>
      </c>
      <c r="R80" s="51"/>
      <c r="S80" s="51"/>
      <c r="T80" s="186" t="str">
        <f>IF('વિદ્યાર્થી માહિતી'!C77="","",ROUND(SUM(P80:S80),0))</f>
        <v/>
      </c>
      <c r="U80" s="184"/>
      <c r="V80" s="174" t="str">
        <f>IF('વિદ્યાર્થી માહિતી'!C77="","",'સામયિક કસોટી-1'!P79)</f>
        <v/>
      </c>
      <c r="W80" s="174" t="str">
        <f>IF('વિદ્યાર્થી માહિતી'!C77="","",'સામયિક કસોટી-2'!P79)</f>
        <v/>
      </c>
      <c r="X80" s="51"/>
      <c r="Y80" s="51"/>
      <c r="Z80" s="186" t="str">
        <f>IF('વિદ્યાર્થી માહિતી'!C77="","",ROUND(SUM(V80:Y80),0))</f>
        <v/>
      </c>
      <c r="AA80" s="184"/>
      <c r="AB80" s="174" t="str">
        <f>IF('વિદ્યાર્થી માહિતી'!C77="","",'સામયિક કસોટી-1'!Q79)</f>
        <v/>
      </c>
      <c r="AC80" s="174" t="str">
        <f>IF('વિદ્યાર્થી માહિતી'!C77="","",'સામયિક કસોટી-2'!Q79)</f>
        <v/>
      </c>
      <c r="AD80" s="51"/>
      <c r="AE80" s="51"/>
      <c r="AF80" s="186" t="str">
        <f>IF('વિદ્યાર્થી માહિતી'!C77="","",ROUND(SUM(AB80:AE80),0))</f>
        <v/>
      </c>
      <c r="AG80" s="184"/>
      <c r="AH80" s="174" t="str">
        <f>IF('વિદ્યાર્થી માહિતી'!C77="","",'સામયિક કસોટી-1'!R79)</f>
        <v/>
      </c>
      <c r="AI80" s="174" t="str">
        <f>IF('વિદ્યાર્થી માહિતી'!C77="","",'સામયિક કસોટી-2'!R79)</f>
        <v/>
      </c>
      <c r="AJ80" s="51"/>
      <c r="AK80" s="51"/>
      <c r="AL80" s="186" t="str">
        <f>IF('વિદ્યાર્થી માહિતી'!C77="","",ROUND(SUM(AH80:AK80),0))</f>
        <v/>
      </c>
      <c r="AM80" s="184"/>
      <c r="AN80" s="174" t="str">
        <f>IF('વિદ્યાર્થી માહિતી'!C77="","",'સામયિક કસોટી-1'!S79)</f>
        <v/>
      </c>
      <c r="AO80" s="174" t="str">
        <f>IF('વિદ્યાર્થી માહિતી'!C77="","",'સામયિક કસોટી-2'!S79)</f>
        <v/>
      </c>
      <c r="AP80" s="51"/>
      <c r="AQ80" s="51"/>
      <c r="AR80" s="186" t="str">
        <f>IF('વિદ્યાર્થી માહિતી'!C77="","",ROUND(SUM(AN80:AQ80),0))</f>
        <v/>
      </c>
      <c r="AS80" s="184"/>
      <c r="AT80" s="51"/>
      <c r="AU80" s="51"/>
      <c r="AV80" s="182" t="str">
        <f>IF('વિદ્યાર્થી માહિતી'!C77="","",ROUND(SUM(AT80:AU80),0))</f>
        <v/>
      </c>
      <c r="AW80" s="184"/>
      <c r="AX80" s="51"/>
      <c r="AY80" s="51"/>
      <c r="AZ80" s="182" t="str">
        <f>IF('વિદ્યાર્થી માહિતી'!C77="","",ROUND(SUM(AX80:AY80),0))</f>
        <v/>
      </c>
      <c r="BA80" s="184"/>
      <c r="BB80" s="51"/>
      <c r="BC80" s="51"/>
      <c r="BD80" s="182" t="str">
        <f>IF('વિદ્યાર્થી માહિતી'!C77="","",ROUND(SUM(BB80:BC80),0))</f>
        <v/>
      </c>
    </row>
    <row r="81" spans="1:56" ht="23.25" customHeight="1" x14ac:dyDescent="0.2">
      <c r="A81" s="41">
        <f>'વિદ્યાર્થી માહિતી'!A78</f>
        <v>77</v>
      </c>
      <c r="B81" s="41" t="str">
        <f>IF('વિદ્યાર્થી માહિતી'!B78="","",'વિદ્યાર્થી માહિતી'!B78)</f>
        <v/>
      </c>
      <c r="C81" s="52" t="str">
        <f>IF('વિદ્યાર્થી માહિતી'!C78="","",'વિદ્યાર્થી માહિતી'!C78)</f>
        <v/>
      </c>
      <c r="D81" s="174" t="str">
        <f>IF(C81="","",'સામયિક કસોટી-1'!M80)</f>
        <v/>
      </c>
      <c r="E81" s="174" t="str">
        <f>IF(C81="","",'સામયિક કસોટી-2'!M80)</f>
        <v/>
      </c>
      <c r="F81" s="51"/>
      <c r="G81" s="51"/>
      <c r="H81" s="186" t="str">
        <f>IF('વિદ્યાર્થી માહિતી'!C78="","",ROUND(SUM(D81:G81),0))</f>
        <v/>
      </c>
      <c r="I81" s="184"/>
      <c r="J81" s="174" t="str">
        <f>IF('વિદ્યાર્થી માહિતી'!C78="","",'સામયિક કસોટી-1'!N80)</f>
        <v/>
      </c>
      <c r="K81" s="174" t="str">
        <f>IF('વિદ્યાર્થી માહિતી'!C78="","",'સામયિક કસોટી-2'!N80)</f>
        <v/>
      </c>
      <c r="L81" s="51"/>
      <c r="M81" s="51"/>
      <c r="N81" s="186" t="str">
        <f>IF('વિદ્યાર્થી માહિતી'!C78="","",ROUND(SUM(J81:M81),0))</f>
        <v/>
      </c>
      <c r="O81" s="184"/>
      <c r="P81" s="174" t="str">
        <f>IF('વિદ્યાર્થી માહિતી'!C78="","",'સામયિક કસોટી-1'!O80)</f>
        <v/>
      </c>
      <c r="Q81" s="174" t="str">
        <f>IF('વિદ્યાર્થી માહિતી'!C78="","",'સામયિક કસોટી-2'!O80)</f>
        <v/>
      </c>
      <c r="R81" s="51"/>
      <c r="S81" s="51"/>
      <c r="T81" s="186" t="str">
        <f>IF('વિદ્યાર્થી માહિતી'!C78="","",ROUND(SUM(P81:S81),0))</f>
        <v/>
      </c>
      <c r="U81" s="184"/>
      <c r="V81" s="174" t="str">
        <f>IF('વિદ્યાર્થી માહિતી'!C78="","",'સામયિક કસોટી-1'!P80)</f>
        <v/>
      </c>
      <c r="W81" s="174" t="str">
        <f>IF('વિદ્યાર્થી માહિતી'!C78="","",'સામયિક કસોટી-2'!P80)</f>
        <v/>
      </c>
      <c r="X81" s="51"/>
      <c r="Y81" s="51"/>
      <c r="Z81" s="186" t="str">
        <f>IF('વિદ્યાર્થી માહિતી'!C78="","",ROUND(SUM(V81:Y81),0))</f>
        <v/>
      </c>
      <c r="AA81" s="184"/>
      <c r="AB81" s="174" t="str">
        <f>IF('વિદ્યાર્થી માહિતી'!C78="","",'સામયિક કસોટી-1'!Q80)</f>
        <v/>
      </c>
      <c r="AC81" s="174" t="str">
        <f>IF('વિદ્યાર્થી માહિતી'!C78="","",'સામયિક કસોટી-2'!Q80)</f>
        <v/>
      </c>
      <c r="AD81" s="51"/>
      <c r="AE81" s="51"/>
      <c r="AF81" s="186" t="str">
        <f>IF('વિદ્યાર્થી માહિતી'!C78="","",ROUND(SUM(AB81:AE81),0))</f>
        <v/>
      </c>
      <c r="AG81" s="184"/>
      <c r="AH81" s="174" t="str">
        <f>IF('વિદ્યાર્થી માહિતી'!C78="","",'સામયિક કસોટી-1'!R80)</f>
        <v/>
      </c>
      <c r="AI81" s="174" t="str">
        <f>IF('વિદ્યાર્થી માહિતી'!C78="","",'સામયિક કસોટી-2'!R80)</f>
        <v/>
      </c>
      <c r="AJ81" s="51"/>
      <c r="AK81" s="51"/>
      <c r="AL81" s="186" t="str">
        <f>IF('વિદ્યાર્થી માહિતી'!C78="","",ROUND(SUM(AH81:AK81),0))</f>
        <v/>
      </c>
      <c r="AM81" s="184"/>
      <c r="AN81" s="174" t="str">
        <f>IF('વિદ્યાર્થી માહિતી'!C78="","",'સામયિક કસોટી-1'!S80)</f>
        <v/>
      </c>
      <c r="AO81" s="174" t="str">
        <f>IF('વિદ્યાર્થી માહિતી'!C78="","",'સામયિક કસોટી-2'!S80)</f>
        <v/>
      </c>
      <c r="AP81" s="51"/>
      <c r="AQ81" s="51"/>
      <c r="AR81" s="186" t="str">
        <f>IF('વિદ્યાર્થી માહિતી'!C78="","",ROUND(SUM(AN81:AQ81),0))</f>
        <v/>
      </c>
      <c r="AS81" s="184"/>
      <c r="AT81" s="51"/>
      <c r="AU81" s="51"/>
      <c r="AV81" s="182" t="str">
        <f>IF('વિદ્યાર્થી માહિતી'!C78="","",ROUND(SUM(AT81:AU81),0))</f>
        <v/>
      </c>
      <c r="AW81" s="184"/>
      <c r="AX81" s="51"/>
      <c r="AY81" s="51"/>
      <c r="AZ81" s="182" t="str">
        <f>IF('વિદ્યાર્થી માહિતી'!C78="","",ROUND(SUM(AX81:AY81),0))</f>
        <v/>
      </c>
      <c r="BA81" s="184"/>
      <c r="BB81" s="51"/>
      <c r="BC81" s="51"/>
      <c r="BD81" s="182" t="str">
        <f>IF('વિદ્યાર્થી માહિતી'!C78="","",ROUND(SUM(BB81:BC81),0))</f>
        <v/>
      </c>
    </row>
    <row r="82" spans="1:56" ht="23.25" customHeight="1" x14ac:dyDescent="0.2">
      <c r="A82" s="41">
        <f>'વિદ્યાર્થી માહિતી'!A79</f>
        <v>78</v>
      </c>
      <c r="B82" s="41" t="str">
        <f>IF('વિદ્યાર્થી માહિતી'!B79="","",'વિદ્યાર્થી માહિતી'!B79)</f>
        <v/>
      </c>
      <c r="C82" s="52" t="str">
        <f>IF('વિદ્યાર્થી માહિતી'!C79="","",'વિદ્યાર્થી માહિતી'!C79)</f>
        <v/>
      </c>
      <c r="D82" s="174" t="str">
        <f>IF(C82="","",'સામયિક કસોટી-1'!M81)</f>
        <v/>
      </c>
      <c r="E82" s="174" t="str">
        <f>IF(C82="","",'સામયિક કસોટી-2'!M81)</f>
        <v/>
      </c>
      <c r="F82" s="51"/>
      <c r="G82" s="51"/>
      <c r="H82" s="186" t="str">
        <f>IF('વિદ્યાર્થી માહિતી'!C79="","",ROUND(SUM(D82:G82),0))</f>
        <v/>
      </c>
      <c r="I82" s="184"/>
      <c r="J82" s="174" t="str">
        <f>IF('વિદ્યાર્થી માહિતી'!C79="","",'સામયિક કસોટી-1'!N81)</f>
        <v/>
      </c>
      <c r="K82" s="174" t="str">
        <f>IF('વિદ્યાર્થી માહિતી'!C79="","",'સામયિક કસોટી-2'!N81)</f>
        <v/>
      </c>
      <c r="L82" s="51"/>
      <c r="M82" s="51"/>
      <c r="N82" s="186" t="str">
        <f>IF('વિદ્યાર્થી માહિતી'!C79="","",ROUND(SUM(J82:M82),0))</f>
        <v/>
      </c>
      <c r="O82" s="184"/>
      <c r="P82" s="174" t="str">
        <f>IF('વિદ્યાર્થી માહિતી'!C79="","",'સામયિક કસોટી-1'!O81)</f>
        <v/>
      </c>
      <c r="Q82" s="174" t="str">
        <f>IF('વિદ્યાર્થી માહિતી'!C79="","",'સામયિક કસોટી-2'!O81)</f>
        <v/>
      </c>
      <c r="R82" s="51"/>
      <c r="S82" s="51"/>
      <c r="T82" s="186" t="str">
        <f>IF('વિદ્યાર્થી માહિતી'!C79="","",ROUND(SUM(P82:S82),0))</f>
        <v/>
      </c>
      <c r="U82" s="184"/>
      <c r="V82" s="174" t="str">
        <f>IF('વિદ્યાર્થી માહિતી'!C79="","",'સામયિક કસોટી-1'!P81)</f>
        <v/>
      </c>
      <c r="W82" s="174" t="str">
        <f>IF('વિદ્યાર્થી માહિતી'!C79="","",'સામયિક કસોટી-2'!P81)</f>
        <v/>
      </c>
      <c r="X82" s="51"/>
      <c r="Y82" s="51"/>
      <c r="Z82" s="186" t="str">
        <f>IF('વિદ્યાર્થી માહિતી'!C79="","",ROUND(SUM(V82:Y82),0))</f>
        <v/>
      </c>
      <c r="AA82" s="184"/>
      <c r="AB82" s="174" t="str">
        <f>IF('વિદ્યાર્થી માહિતી'!C79="","",'સામયિક કસોટી-1'!Q81)</f>
        <v/>
      </c>
      <c r="AC82" s="174" t="str">
        <f>IF('વિદ્યાર્થી માહિતી'!C79="","",'સામયિક કસોટી-2'!Q81)</f>
        <v/>
      </c>
      <c r="AD82" s="51"/>
      <c r="AE82" s="51"/>
      <c r="AF82" s="186" t="str">
        <f>IF('વિદ્યાર્થી માહિતી'!C79="","",ROUND(SUM(AB82:AE82),0))</f>
        <v/>
      </c>
      <c r="AG82" s="184"/>
      <c r="AH82" s="174" t="str">
        <f>IF('વિદ્યાર્થી માહિતી'!C79="","",'સામયિક કસોટી-1'!R81)</f>
        <v/>
      </c>
      <c r="AI82" s="174" t="str">
        <f>IF('વિદ્યાર્થી માહિતી'!C79="","",'સામયિક કસોટી-2'!R81)</f>
        <v/>
      </c>
      <c r="AJ82" s="51"/>
      <c r="AK82" s="51"/>
      <c r="AL82" s="186" t="str">
        <f>IF('વિદ્યાર્થી માહિતી'!C79="","",ROUND(SUM(AH82:AK82),0))</f>
        <v/>
      </c>
      <c r="AM82" s="184"/>
      <c r="AN82" s="174" t="str">
        <f>IF('વિદ્યાર્થી માહિતી'!C79="","",'સામયિક કસોટી-1'!S81)</f>
        <v/>
      </c>
      <c r="AO82" s="174" t="str">
        <f>IF('વિદ્યાર્થી માહિતી'!C79="","",'સામયિક કસોટી-2'!S81)</f>
        <v/>
      </c>
      <c r="AP82" s="51"/>
      <c r="AQ82" s="51"/>
      <c r="AR82" s="186" t="str">
        <f>IF('વિદ્યાર્થી માહિતી'!C79="","",ROUND(SUM(AN82:AQ82),0))</f>
        <v/>
      </c>
      <c r="AS82" s="184"/>
      <c r="AT82" s="51"/>
      <c r="AU82" s="51"/>
      <c r="AV82" s="182" t="str">
        <f>IF('વિદ્યાર્થી માહિતી'!C79="","",ROUND(SUM(AT82:AU82),0))</f>
        <v/>
      </c>
      <c r="AW82" s="184"/>
      <c r="AX82" s="51"/>
      <c r="AY82" s="51"/>
      <c r="AZ82" s="182" t="str">
        <f>IF('વિદ્યાર્થી માહિતી'!C79="","",ROUND(SUM(AX82:AY82),0))</f>
        <v/>
      </c>
      <c r="BA82" s="184"/>
      <c r="BB82" s="51"/>
      <c r="BC82" s="51"/>
      <c r="BD82" s="182" t="str">
        <f>IF('વિદ્યાર્થી માહિતી'!C79="","",ROUND(SUM(BB82:BC82),0))</f>
        <v/>
      </c>
    </row>
    <row r="83" spans="1:56" ht="23.25" customHeight="1" x14ac:dyDescent="0.2">
      <c r="A83" s="41">
        <f>'વિદ્યાર્થી માહિતી'!A80</f>
        <v>79</v>
      </c>
      <c r="B83" s="41" t="str">
        <f>IF('વિદ્યાર્થી માહિતી'!B80="","",'વિદ્યાર્થી માહિતી'!B80)</f>
        <v/>
      </c>
      <c r="C83" s="52" t="str">
        <f>IF('વિદ્યાર્થી માહિતી'!C80="","",'વિદ્યાર્થી માહિતી'!C80)</f>
        <v/>
      </c>
      <c r="D83" s="174" t="str">
        <f>IF(C83="","",'સામયિક કસોટી-1'!M82)</f>
        <v/>
      </c>
      <c r="E83" s="174" t="str">
        <f>IF(C83="","",'સામયિક કસોટી-2'!M82)</f>
        <v/>
      </c>
      <c r="F83" s="51"/>
      <c r="G83" s="51"/>
      <c r="H83" s="186" t="str">
        <f>IF('વિદ્યાર્થી માહિતી'!C80="","",ROUND(SUM(D83:G83),0))</f>
        <v/>
      </c>
      <c r="I83" s="184"/>
      <c r="J83" s="174" t="str">
        <f>IF('વિદ્યાર્થી માહિતી'!C80="","",'સામયિક કસોટી-1'!N82)</f>
        <v/>
      </c>
      <c r="K83" s="174" t="str">
        <f>IF('વિદ્યાર્થી માહિતી'!C80="","",'સામયિક કસોટી-2'!N82)</f>
        <v/>
      </c>
      <c r="L83" s="51"/>
      <c r="M83" s="51"/>
      <c r="N83" s="186" t="str">
        <f>IF('વિદ્યાર્થી માહિતી'!C80="","",ROUND(SUM(J83:M83),0))</f>
        <v/>
      </c>
      <c r="O83" s="184"/>
      <c r="P83" s="174" t="str">
        <f>IF('વિદ્યાર્થી માહિતી'!C80="","",'સામયિક કસોટી-1'!O82)</f>
        <v/>
      </c>
      <c r="Q83" s="174" t="str">
        <f>IF('વિદ્યાર્થી માહિતી'!C80="","",'સામયિક કસોટી-2'!O82)</f>
        <v/>
      </c>
      <c r="R83" s="51"/>
      <c r="S83" s="51"/>
      <c r="T83" s="186" t="str">
        <f>IF('વિદ્યાર્થી માહિતી'!C80="","",ROUND(SUM(P83:S83),0))</f>
        <v/>
      </c>
      <c r="U83" s="184"/>
      <c r="V83" s="174" t="str">
        <f>IF('વિદ્યાર્થી માહિતી'!C80="","",'સામયિક કસોટી-1'!P82)</f>
        <v/>
      </c>
      <c r="W83" s="174" t="str">
        <f>IF('વિદ્યાર્થી માહિતી'!C80="","",'સામયિક કસોટી-2'!P82)</f>
        <v/>
      </c>
      <c r="X83" s="51"/>
      <c r="Y83" s="51"/>
      <c r="Z83" s="186" t="str">
        <f>IF('વિદ્યાર્થી માહિતી'!C80="","",ROUND(SUM(V83:Y83),0))</f>
        <v/>
      </c>
      <c r="AA83" s="184"/>
      <c r="AB83" s="174" t="str">
        <f>IF('વિદ્યાર્થી માહિતી'!C80="","",'સામયિક કસોટી-1'!Q82)</f>
        <v/>
      </c>
      <c r="AC83" s="174" t="str">
        <f>IF('વિદ્યાર્થી માહિતી'!C80="","",'સામયિક કસોટી-2'!Q82)</f>
        <v/>
      </c>
      <c r="AD83" s="51"/>
      <c r="AE83" s="51"/>
      <c r="AF83" s="186" t="str">
        <f>IF('વિદ્યાર્થી માહિતી'!C80="","",ROUND(SUM(AB83:AE83),0))</f>
        <v/>
      </c>
      <c r="AG83" s="184"/>
      <c r="AH83" s="174" t="str">
        <f>IF('વિદ્યાર્થી માહિતી'!C80="","",'સામયિક કસોટી-1'!R82)</f>
        <v/>
      </c>
      <c r="AI83" s="174" t="str">
        <f>IF('વિદ્યાર્થી માહિતી'!C80="","",'સામયિક કસોટી-2'!R82)</f>
        <v/>
      </c>
      <c r="AJ83" s="51"/>
      <c r="AK83" s="51"/>
      <c r="AL83" s="186" t="str">
        <f>IF('વિદ્યાર્થી માહિતી'!C80="","",ROUND(SUM(AH83:AK83),0))</f>
        <v/>
      </c>
      <c r="AM83" s="184"/>
      <c r="AN83" s="174" t="str">
        <f>IF('વિદ્યાર્થી માહિતી'!C80="","",'સામયિક કસોટી-1'!S82)</f>
        <v/>
      </c>
      <c r="AO83" s="174" t="str">
        <f>IF('વિદ્યાર્થી માહિતી'!C80="","",'સામયિક કસોટી-2'!S82)</f>
        <v/>
      </c>
      <c r="AP83" s="51"/>
      <c r="AQ83" s="51"/>
      <c r="AR83" s="186" t="str">
        <f>IF('વિદ્યાર્થી માહિતી'!C80="","",ROUND(SUM(AN83:AQ83),0))</f>
        <v/>
      </c>
      <c r="AS83" s="184"/>
      <c r="AT83" s="51"/>
      <c r="AU83" s="51"/>
      <c r="AV83" s="182" t="str">
        <f>IF('વિદ્યાર્થી માહિતી'!C80="","",ROUND(SUM(AT83:AU83),0))</f>
        <v/>
      </c>
      <c r="AW83" s="184"/>
      <c r="AX83" s="51"/>
      <c r="AY83" s="51"/>
      <c r="AZ83" s="182" t="str">
        <f>IF('વિદ્યાર્થી માહિતી'!C80="","",ROUND(SUM(AX83:AY83),0))</f>
        <v/>
      </c>
      <c r="BA83" s="184"/>
      <c r="BB83" s="51"/>
      <c r="BC83" s="51"/>
      <c r="BD83" s="182" t="str">
        <f>IF('વિદ્યાર્થી માહિતી'!C80="","",ROUND(SUM(BB83:BC83),0))</f>
        <v/>
      </c>
    </row>
    <row r="84" spans="1:56" ht="23.25" customHeight="1" x14ac:dyDescent="0.2">
      <c r="A84" s="41">
        <f>'વિદ્યાર્થી માહિતી'!A81</f>
        <v>80</v>
      </c>
      <c r="B84" s="41" t="str">
        <f>IF('વિદ્યાર્થી માહિતી'!B81="","",'વિદ્યાર્થી માહિતી'!B81)</f>
        <v/>
      </c>
      <c r="C84" s="52" t="str">
        <f>IF('વિદ્યાર્થી માહિતી'!C81="","",'વિદ્યાર્થી માહિતી'!C81)</f>
        <v/>
      </c>
      <c r="D84" s="174" t="str">
        <f>IF(C84="","",'સામયિક કસોટી-1'!M83)</f>
        <v/>
      </c>
      <c r="E84" s="174" t="str">
        <f>IF(C84="","",'સામયિક કસોટી-2'!M83)</f>
        <v/>
      </c>
      <c r="F84" s="51"/>
      <c r="G84" s="51"/>
      <c r="H84" s="186" t="str">
        <f>IF('વિદ્યાર્થી માહિતી'!C81="","",ROUND(SUM(D84:G84),0))</f>
        <v/>
      </c>
      <c r="I84" s="184"/>
      <c r="J84" s="174" t="str">
        <f>IF('વિદ્યાર્થી માહિતી'!C81="","",'સામયિક કસોટી-1'!N83)</f>
        <v/>
      </c>
      <c r="K84" s="174" t="str">
        <f>IF('વિદ્યાર્થી માહિતી'!C81="","",'સામયિક કસોટી-2'!N83)</f>
        <v/>
      </c>
      <c r="L84" s="51"/>
      <c r="M84" s="51"/>
      <c r="N84" s="186" t="str">
        <f>IF('વિદ્યાર્થી માહિતી'!C81="","",ROUND(SUM(J84:M84),0))</f>
        <v/>
      </c>
      <c r="O84" s="184"/>
      <c r="P84" s="174" t="str">
        <f>IF('વિદ્યાર્થી માહિતી'!C81="","",'સામયિક કસોટી-1'!O83)</f>
        <v/>
      </c>
      <c r="Q84" s="174" t="str">
        <f>IF('વિદ્યાર્થી માહિતી'!C81="","",'સામયિક કસોટી-2'!O83)</f>
        <v/>
      </c>
      <c r="R84" s="51"/>
      <c r="S84" s="51"/>
      <c r="T84" s="186" t="str">
        <f>IF('વિદ્યાર્થી માહિતી'!C81="","",ROUND(SUM(P84:S84),0))</f>
        <v/>
      </c>
      <c r="U84" s="184"/>
      <c r="V84" s="174" t="str">
        <f>IF('વિદ્યાર્થી માહિતી'!C81="","",'સામયિક કસોટી-1'!P83)</f>
        <v/>
      </c>
      <c r="W84" s="174" t="str">
        <f>IF('વિદ્યાર્થી માહિતી'!C81="","",'સામયિક કસોટી-2'!P83)</f>
        <v/>
      </c>
      <c r="X84" s="51"/>
      <c r="Y84" s="51"/>
      <c r="Z84" s="186" t="str">
        <f>IF('વિદ્યાર્થી માહિતી'!C81="","",ROUND(SUM(V84:Y84),0))</f>
        <v/>
      </c>
      <c r="AA84" s="184"/>
      <c r="AB84" s="174" t="str">
        <f>IF('વિદ્યાર્થી માહિતી'!C81="","",'સામયિક કસોટી-1'!Q83)</f>
        <v/>
      </c>
      <c r="AC84" s="174" t="str">
        <f>IF('વિદ્યાર્થી માહિતી'!C81="","",'સામયિક કસોટી-2'!Q83)</f>
        <v/>
      </c>
      <c r="AD84" s="51"/>
      <c r="AE84" s="51"/>
      <c r="AF84" s="186" t="str">
        <f>IF('વિદ્યાર્થી માહિતી'!C81="","",ROUND(SUM(AB84:AE84),0))</f>
        <v/>
      </c>
      <c r="AG84" s="184"/>
      <c r="AH84" s="174" t="str">
        <f>IF('વિદ્યાર્થી માહિતી'!C81="","",'સામયિક કસોટી-1'!R83)</f>
        <v/>
      </c>
      <c r="AI84" s="174" t="str">
        <f>IF('વિદ્યાર્થી માહિતી'!C81="","",'સામયિક કસોટી-2'!R83)</f>
        <v/>
      </c>
      <c r="AJ84" s="51"/>
      <c r="AK84" s="51"/>
      <c r="AL84" s="186" t="str">
        <f>IF('વિદ્યાર્થી માહિતી'!C81="","",ROUND(SUM(AH84:AK84),0))</f>
        <v/>
      </c>
      <c r="AM84" s="184"/>
      <c r="AN84" s="174" t="str">
        <f>IF('વિદ્યાર્થી માહિતી'!C81="","",'સામયિક કસોટી-1'!S83)</f>
        <v/>
      </c>
      <c r="AO84" s="174" t="str">
        <f>IF('વિદ્યાર્થી માહિતી'!C81="","",'સામયિક કસોટી-2'!S83)</f>
        <v/>
      </c>
      <c r="AP84" s="51"/>
      <c r="AQ84" s="51"/>
      <c r="AR84" s="186" t="str">
        <f>IF('વિદ્યાર્થી માહિતી'!C81="","",ROUND(SUM(AN84:AQ84),0))</f>
        <v/>
      </c>
      <c r="AS84" s="184"/>
      <c r="AT84" s="51"/>
      <c r="AU84" s="51"/>
      <c r="AV84" s="182" t="str">
        <f>IF('વિદ્યાર્થી માહિતી'!C81="","",ROUND(SUM(AT84:AU84),0))</f>
        <v/>
      </c>
      <c r="AW84" s="184"/>
      <c r="AX84" s="51"/>
      <c r="AY84" s="51"/>
      <c r="AZ84" s="182" t="str">
        <f>IF('વિદ્યાર્થી માહિતી'!C81="","",ROUND(SUM(AX84:AY84),0))</f>
        <v/>
      </c>
      <c r="BA84" s="184"/>
      <c r="BB84" s="51"/>
      <c r="BC84" s="51"/>
      <c r="BD84" s="182" t="str">
        <f>IF('વિદ્યાર્થી માહિતી'!C81="","",ROUND(SUM(BB84:BC84),0))</f>
        <v/>
      </c>
    </row>
    <row r="85" spans="1:56" ht="23.25" customHeight="1" x14ac:dyDescent="0.2">
      <c r="A85" s="41">
        <f>'વિદ્યાર્થી માહિતી'!A82</f>
        <v>81</v>
      </c>
      <c r="B85" s="41" t="str">
        <f>IF('વિદ્યાર્થી માહિતી'!B82="","",'વિદ્યાર્થી માહિતી'!B82)</f>
        <v/>
      </c>
      <c r="C85" s="52" t="str">
        <f>IF('વિદ્યાર્થી માહિતી'!C82="","",'વિદ્યાર્થી માહિતી'!C82)</f>
        <v/>
      </c>
      <c r="D85" s="174" t="str">
        <f>IF(C85="","",'સામયિક કસોટી-1'!M84)</f>
        <v/>
      </c>
      <c r="E85" s="174" t="str">
        <f>IF(C85="","",'સામયિક કસોટી-2'!M84)</f>
        <v/>
      </c>
      <c r="F85" s="51"/>
      <c r="G85" s="51"/>
      <c r="H85" s="186" t="str">
        <f>IF('વિદ્યાર્થી માહિતી'!C82="","",ROUND(SUM(D85:G85),0))</f>
        <v/>
      </c>
      <c r="I85" s="184"/>
      <c r="J85" s="174" t="str">
        <f>IF('વિદ્યાર્થી માહિતી'!C82="","",'સામયિક કસોટી-1'!N84)</f>
        <v/>
      </c>
      <c r="K85" s="174" t="str">
        <f>IF('વિદ્યાર્થી માહિતી'!C82="","",'સામયિક કસોટી-2'!N84)</f>
        <v/>
      </c>
      <c r="L85" s="51"/>
      <c r="M85" s="51"/>
      <c r="N85" s="186" t="str">
        <f>IF('વિદ્યાર્થી માહિતી'!C82="","",ROUND(SUM(J85:M85),0))</f>
        <v/>
      </c>
      <c r="O85" s="184"/>
      <c r="P85" s="174" t="str">
        <f>IF('વિદ્યાર્થી માહિતી'!C82="","",'સામયિક કસોટી-1'!O84)</f>
        <v/>
      </c>
      <c r="Q85" s="174" t="str">
        <f>IF('વિદ્યાર્થી માહિતી'!C82="","",'સામયિક કસોટી-2'!O84)</f>
        <v/>
      </c>
      <c r="R85" s="51"/>
      <c r="S85" s="51"/>
      <c r="T85" s="186" t="str">
        <f>IF('વિદ્યાર્થી માહિતી'!C82="","",ROUND(SUM(P85:S85),0))</f>
        <v/>
      </c>
      <c r="U85" s="184"/>
      <c r="V85" s="174" t="str">
        <f>IF('વિદ્યાર્થી માહિતી'!C82="","",'સામયિક કસોટી-1'!P84)</f>
        <v/>
      </c>
      <c r="W85" s="174" t="str">
        <f>IF('વિદ્યાર્થી માહિતી'!C82="","",'સામયિક કસોટી-2'!P84)</f>
        <v/>
      </c>
      <c r="X85" s="51"/>
      <c r="Y85" s="51"/>
      <c r="Z85" s="186" t="str">
        <f>IF('વિદ્યાર્થી માહિતી'!C82="","",ROUND(SUM(V85:Y85),0))</f>
        <v/>
      </c>
      <c r="AA85" s="184"/>
      <c r="AB85" s="174" t="str">
        <f>IF('વિદ્યાર્થી માહિતી'!C82="","",'સામયિક કસોટી-1'!Q84)</f>
        <v/>
      </c>
      <c r="AC85" s="174" t="str">
        <f>IF('વિદ્યાર્થી માહિતી'!C82="","",'સામયિક કસોટી-2'!Q84)</f>
        <v/>
      </c>
      <c r="AD85" s="51"/>
      <c r="AE85" s="51"/>
      <c r="AF85" s="186" t="str">
        <f>IF('વિદ્યાર્થી માહિતી'!C82="","",ROUND(SUM(AB85:AE85),0))</f>
        <v/>
      </c>
      <c r="AG85" s="184"/>
      <c r="AH85" s="174" t="str">
        <f>IF('વિદ્યાર્થી માહિતી'!C82="","",'સામયિક કસોટી-1'!R84)</f>
        <v/>
      </c>
      <c r="AI85" s="174" t="str">
        <f>IF('વિદ્યાર્થી માહિતી'!C82="","",'સામયિક કસોટી-2'!R84)</f>
        <v/>
      </c>
      <c r="AJ85" s="51"/>
      <c r="AK85" s="51"/>
      <c r="AL85" s="186" t="str">
        <f>IF('વિદ્યાર્થી માહિતી'!C82="","",ROUND(SUM(AH85:AK85),0))</f>
        <v/>
      </c>
      <c r="AM85" s="184"/>
      <c r="AN85" s="174" t="str">
        <f>IF('વિદ્યાર્થી માહિતી'!C82="","",'સામયિક કસોટી-1'!S84)</f>
        <v/>
      </c>
      <c r="AO85" s="174" t="str">
        <f>IF('વિદ્યાર્થી માહિતી'!C82="","",'સામયિક કસોટી-2'!S84)</f>
        <v/>
      </c>
      <c r="AP85" s="51"/>
      <c r="AQ85" s="51"/>
      <c r="AR85" s="186" t="str">
        <f>IF('વિદ્યાર્થી માહિતી'!C82="","",ROUND(SUM(AN85:AQ85),0))</f>
        <v/>
      </c>
      <c r="AS85" s="184"/>
      <c r="AT85" s="51"/>
      <c r="AU85" s="51"/>
      <c r="AV85" s="182" t="str">
        <f>IF('વિદ્યાર્થી માહિતી'!C82="","",ROUND(SUM(AT85:AU85),0))</f>
        <v/>
      </c>
      <c r="AW85" s="184"/>
      <c r="AX85" s="51"/>
      <c r="AY85" s="51"/>
      <c r="AZ85" s="182" t="str">
        <f>IF('વિદ્યાર્થી માહિતી'!C82="","",ROUND(SUM(AX85:AY85),0))</f>
        <v/>
      </c>
      <c r="BA85" s="184"/>
      <c r="BB85" s="51"/>
      <c r="BC85" s="51"/>
      <c r="BD85" s="182" t="str">
        <f>IF('વિદ્યાર્થી માહિતી'!C82="","",ROUND(SUM(BB85:BC85),0))</f>
        <v/>
      </c>
    </row>
    <row r="86" spans="1:56" ht="23.25" customHeight="1" x14ac:dyDescent="0.2">
      <c r="A86" s="41">
        <f>'વિદ્યાર્થી માહિતી'!A83</f>
        <v>82</v>
      </c>
      <c r="B86" s="41" t="str">
        <f>IF('વિદ્યાર્થી માહિતી'!B83="","",'વિદ્યાર્થી માહિતી'!B83)</f>
        <v/>
      </c>
      <c r="C86" s="52" t="str">
        <f>IF('વિદ્યાર્થી માહિતી'!C83="","",'વિદ્યાર્થી માહિતી'!C83)</f>
        <v/>
      </c>
      <c r="D86" s="174" t="str">
        <f>IF(C86="","",'સામયિક કસોટી-1'!M85)</f>
        <v/>
      </c>
      <c r="E86" s="174" t="str">
        <f>IF(C86="","",'સામયિક કસોટી-2'!M85)</f>
        <v/>
      </c>
      <c r="F86" s="51"/>
      <c r="G86" s="51"/>
      <c r="H86" s="186" t="str">
        <f>IF('વિદ્યાર્થી માહિતી'!C83="","",ROUND(SUM(D86:G86),0))</f>
        <v/>
      </c>
      <c r="I86" s="184"/>
      <c r="J86" s="174" t="str">
        <f>IF('વિદ્યાર્થી માહિતી'!C83="","",'સામયિક કસોટી-1'!N85)</f>
        <v/>
      </c>
      <c r="K86" s="174" t="str">
        <f>IF('વિદ્યાર્થી માહિતી'!C83="","",'સામયિક કસોટી-2'!N85)</f>
        <v/>
      </c>
      <c r="L86" s="51"/>
      <c r="M86" s="51"/>
      <c r="N86" s="186" t="str">
        <f>IF('વિદ્યાર્થી માહિતી'!C83="","",ROUND(SUM(J86:M86),0))</f>
        <v/>
      </c>
      <c r="O86" s="184"/>
      <c r="P86" s="174" t="str">
        <f>IF('વિદ્યાર્થી માહિતી'!C83="","",'સામયિક કસોટી-1'!O85)</f>
        <v/>
      </c>
      <c r="Q86" s="174" t="str">
        <f>IF('વિદ્યાર્થી માહિતી'!C83="","",'સામયિક કસોટી-2'!O85)</f>
        <v/>
      </c>
      <c r="R86" s="51"/>
      <c r="S86" s="51"/>
      <c r="T86" s="186" t="str">
        <f>IF('વિદ્યાર્થી માહિતી'!C83="","",ROUND(SUM(P86:S86),0))</f>
        <v/>
      </c>
      <c r="U86" s="184"/>
      <c r="V86" s="174" t="str">
        <f>IF('વિદ્યાર્થી માહિતી'!C83="","",'સામયિક કસોટી-1'!P85)</f>
        <v/>
      </c>
      <c r="W86" s="174" t="str">
        <f>IF('વિદ્યાર્થી માહિતી'!C83="","",'સામયિક કસોટી-2'!P85)</f>
        <v/>
      </c>
      <c r="X86" s="51"/>
      <c r="Y86" s="51"/>
      <c r="Z86" s="186" t="str">
        <f>IF('વિદ્યાર્થી માહિતી'!C83="","",ROUND(SUM(V86:Y86),0))</f>
        <v/>
      </c>
      <c r="AA86" s="184"/>
      <c r="AB86" s="174" t="str">
        <f>IF('વિદ્યાર્થી માહિતી'!C83="","",'સામયિક કસોટી-1'!Q85)</f>
        <v/>
      </c>
      <c r="AC86" s="174" t="str">
        <f>IF('વિદ્યાર્થી માહિતી'!C83="","",'સામયિક કસોટી-2'!Q85)</f>
        <v/>
      </c>
      <c r="AD86" s="51"/>
      <c r="AE86" s="51"/>
      <c r="AF86" s="186" t="str">
        <f>IF('વિદ્યાર્થી માહિતી'!C83="","",ROUND(SUM(AB86:AE86),0))</f>
        <v/>
      </c>
      <c r="AG86" s="184"/>
      <c r="AH86" s="174" t="str">
        <f>IF('વિદ્યાર્થી માહિતી'!C83="","",'સામયિક કસોટી-1'!R85)</f>
        <v/>
      </c>
      <c r="AI86" s="174" t="str">
        <f>IF('વિદ્યાર્થી માહિતી'!C83="","",'સામયિક કસોટી-2'!R85)</f>
        <v/>
      </c>
      <c r="AJ86" s="51"/>
      <c r="AK86" s="51"/>
      <c r="AL86" s="186" t="str">
        <f>IF('વિદ્યાર્થી માહિતી'!C83="","",ROUND(SUM(AH86:AK86),0))</f>
        <v/>
      </c>
      <c r="AM86" s="184"/>
      <c r="AN86" s="174" t="str">
        <f>IF('વિદ્યાર્થી માહિતી'!C83="","",'સામયિક કસોટી-1'!S85)</f>
        <v/>
      </c>
      <c r="AO86" s="174" t="str">
        <f>IF('વિદ્યાર્થી માહિતી'!C83="","",'સામયિક કસોટી-2'!S85)</f>
        <v/>
      </c>
      <c r="AP86" s="51"/>
      <c r="AQ86" s="51"/>
      <c r="AR86" s="186" t="str">
        <f>IF('વિદ્યાર્થી માહિતી'!C83="","",ROUND(SUM(AN86:AQ86),0))</f>
        <v/>
      </c>
      <c r="AS86" s="184"/>
      <c r="AT86" s="51"/>
      <c r="AU86" s="51"/>
      <c r="AV86" s="182" t="str">
        <f>IF('વિદ્યાર્થી માહિતી'!C83="","",ROUND(SUM(AT86:AU86),0))</f>
        <v/>
      </c>
      <c r="AW86" s="184"/>
      <c r="AX86" s="51"/>
      <c r="AY86" s="51"/>
      <c r="AZ86" s="182" t="str">
        <f>IF('વિદ્યાર્થી માહિતી'!C83="","",ROUND(SUM(AX86:AY86),0))</f>
        <v/>
      </c>
      <c r="BA86" s="184"/>
      <c r="BB86" s="51"/>
      <c r="BC86" s="51"/>
      <c r="BD86" s="182" t="str">
        <f>IF('વિદ્યાર્થી માહિતી'!C83="","",ROUND(SUM(BB86:BC86),0))</f>
        <v/>
      </c>
    </row>
    <row r="87" spans="1:56" ht="23.25" customHeight="1" x14ac:dyDescent="0.2">
      <c r="A87" s="41">
        <f>'વિદ્યાર્થી માહિતી'!A84</f>
        <v>83</v>
      </c>
      <c r="B87" s="41" t="str">
        <f>IF('વિદ્યાર્થી માહિતી'!B84="","",'વિદ્યાર્થી માહિતી'!B84)</f>
        <v/>
      </c>
      <c r="C87" s="52" t="str">
        <f>IF('વિદ્યાર્થી માહિતી'!C84="","",'વિદ્યાર્થી માહિતી'!C84)</f>
        <v/>
      </c>
      <c r="D87" s="174" t="str">
        <f>IF(C87="","",'સામયિક કસોટી-1'!M86)</f>
        <v/>
      </c>
      <c r="E87" s="174" t="str">
        <f>IF(C87="","",'સામયિક કસોટી-2'!M86)</f>
        <v/>
      </c>
      <c r="F87" s="51"/>
      <c r="G87" s="51"/>
      <c r="H87" s="186" t="str">
        <f>IF('વિદ્યાર્થી માહિતી'!C84="","",ROUND(SUM(D87:G87),0))</f>
        <v/>
      </c>
      <c r="I87" s="184"/>
      <c r="J87" s="174" t="str">
        <f>IF('વિદ્યાર્થી માહિતી'!C84="","",'સામયિક કસોટી-1'!N86)</f>
        <v/>
      </c>
      <c r="K87" s="174" t="str">
        <f>IF('વિદ્યાર્થી માહિતી'!C84="","",'સામયિક કસોટી-2'!N86)</f>
        <v/>
      </c>
      <c r="L87" s="51"/>
      <c r="M87" s="51"/>
      <c r="N87" s="186" t="str">
        <f>IF('વિદ્યાર્થી માહિતી'!C84="","",ROUND(SUM(J87:M87),0))</f>
        <v/>
      </c>
      <c r="O87" s="184"/>
      <c r="P87" s="174" t="str">
        <f>IF('વિદ્યાર્થી માહિતી'!C84="","",'સામયિક કસોટી-1'!O86)</f>
        <v/>
      </c>
      <c r="Q87" s="174" t="str">
        <f>IF('વિદ્યાર્થી માહિતી'!C84="","",'સામયિક કસોટી-2'!O86)</f>
        <v/>
      </c>
      <c r="R87" s="51"/>
      <c r="S87" s="51"/>
      <c r="T87" s="186" t="str">
        <f>IF('વિદ્યાર્થી માહિતી'!C84="","",ROUND(SUM(P87:S87),0))</f>
        <v/>
      </c>
      <c r="U87" s="184"/>
      <c r="V87" s="174" t="str">
        <f>IF('વિદ્યાર્થી માહિતી'!C84="","",'સામયિક કસોટી-1'!P86)</f>
        <v/>
      </c>
      <c r="W87" s="174" t="str">
        <f>IF('વિદ્યાર્થી માહિતી'!C84="","",'સામયિક કસોટી-2'!P86)</f>
        <v/>
      </c>
      <c r="X87" s="51"/>
      <c r="Y87" s="51"/>
      <c r="Z87" s="186" t="str">
        <f>IF('વિદ્યાર્થી માહિતી'!C84="","",ROUND(SUM(V87:Y87),0))</f>
        <v/>
      </c>
      <c r="AA87" s="184"/>
      <c r="AB87" s="174" t="str">
        <f>IF('વિદ્યાર્થી માહિતી'!C84="","",'સામયિક કસોટી-1'!Q86)</f>
        <v/>
      </c>
      <c r="AC87" s="174" t="str">
        <f>IF('વિદ્યાર્થી માહિતી'!C84="","",'સામયિક કસોટી-2'!Q86)</f>
        <v/>
      </c>
      <c r="AD87" s="51"/>
      <c r="AE87" s="51"/>
      <c r="AF87" s="186" t="str">
        <f>IF('વિદ્યાર્થી માહિતી'!C84="","",ROUND(SUM(AB87:AE87),0))</f>
        <v/>
      </c>
      <c r="AG87" s="184"/>
      <c r="AH87" s="174" t="str">
        <f>IF('વિદ્યાર્થી માહિતી'!C84="","",'સામયિક કસોટી-1'!R86)</f>
        <v/>
      </c>
      <c r="AI87" s="174" t="str">
        <f>IF('વિદ્યાર્થી માહિતી'!C84="","",'સામયિક કસોટી-2'!R86)</f>
        <v/>
      </c>
      <c r="AJ87" s="51"/>
      <c r="AK87" s="51"/>
      <c r="AL87" s="186" t="str">
        <f>IF('વિદ્યાર્થી માહિતી'!C84="","",ROUND(SUM(AH87:AK87),0))</f>
        <v/>
      </c>
      <c r="AM87" s="184"/>
      <c r="AN87" s="174" t="str">
        <f>IF('વિદ્યાર્થી માહિતી'!C84="","",'સામયિક કસોટી-1'!S86)</f>
        <v/>
      </c>
      <c r="AO87" s="174" t="str">
        <f>IF('વિદ્યાર્થી માહિતી'!C84="","",'સામયિક કસોટી-2'!S86)</f>
        <v/>
      </c>
      <c r="AP87" s="51"/>
      <c r="AQ87" s="51"/>
      <c r="AR87" s="186" t="str">
        <f>IF('વિદ્યાર્થી માહિતી'!C84="","",ROUND(SUM(AN87:AQ87),0))</f>
        <v/>
      </c>
      <c r="AS87" s="184"/>
      <c r="AT87" s="51"/>
      <c r="AU87" s="51"/>
      <c r="AV87" s="182" t="str">
        <f>IF('વિદ્યાર્થી માહિતી'!C84="","",ROUND(SUM(AT87:AU87),0))</f>
        <v/>
      </c>
      <c r="AW87" s="184"/>
      <c r="AX87" s="51"/>
      <c r="AY87" s="51"/>
      <c r="AZ87" s="182" t="str">
        <f>IF('વિદ્યાર્થી માહિતી'!C84="","",ROUND(SUM(AX87:AY87),0))</f>
        <v/>
      </c>
      <c r="BA87" s="184"/>
      <c r="BB87" s="51"/>
      <c r="BC87" s="51"/>
      <c r="BD87" s="182" t="str">
        <f>IF('વિદ્યાર્થી માહિતી'!C84="","",ROUND(SUM(BB87:BC87),0))</f>
        <v/>
      </c>
    </row>
    <row r="88" spans="1:56" ht="23.25" customHeight="1" x14ac:dyDescent="0.2">
      <c r="A88" s="41">
        <f>'વિદ્યાર્થી માહિતી'!A85</f>
        <v>84</v>
      </c>
      <c r="B88" s="41" t="str">
        <f>IF('વિદ્યાર્થી માહિતી'!B85="","",'વિદ્યાર્થી માહિતી'!B85)</f>
        <v/>
      </c>
      <c r="C88" s="52" t="str">
        <f>IF('વિદ્યાર્થી માહિતી'!C85="","",'વિદ્યાર્થી માહિતી'!C85)</f>
        <v/>
      </c>
      <c r="D88" s="174" t="str">
        <f>IF(C88="","",'સામયિક કસોટી-1'!M87)</f>
        <v/>
      </c>
      <c r="E88" s="174" t="str">
        <f>IF(C88="","",'સામયિક કસોટી-2'!M87)</f>
        <v/>
      </c>
      <c r="F88" s="51"/>
      <c r="G88" s="51"/>
      <c r="H88" s="186" t="str">
        <f>IF('વિદ્યાર્થી માહિતી'!C85="","",ROUND(SUM(D88:G88),0))</f>
        <v/>
      </c>
      <c r="I88" s="184"/>
      <c r="J88" s="174" t="str">
        <f>IF('વિદ્યાર્થી માહિતી'!C85="","",'સામયિક કસોટી-1'!N87)</f>
        <v/>
      </c>
      <c r="K88" s="174" t="str">
        <f>IF('વિદ્યાર્થી માહિતી'!C85="","",'સામયિક કસોટી-2'!N87)</f>
        <v/>
      </c>
      <c r="L88" s="51"/>
      <c r="M88" s="51"/>
      <c r="N88" s="186" t="str">
        <f>IF('વિદ્યાર્થી માહિતી'!C85="","",ROUND(SUM(J88:M88),0))</f>
        <v/>
      </c>
      <c r="O88" s="184"/>
      <c r="P88" s="174" t="str">
        <f>IF('વિદ્યાર્થી માહિતી'!C85="","",'સામયિક કસોટી-1'!O87)</f>
        <v/>
      </c>
      <c r="Q88" s="174" t="str">
        <f>IF('વિદ્યાર્થી માહિતી'!C85="","",'સામયિક કસોટી-2'!O87)</f>
        <v/>
      </c>
      <c r="R88" s="51"/>
      <c r="S88" s="51"/>
      <c r="T88" s="186" t="str">
        <f>IF('વિદ્યાર્થી માહિતી'!C85="","",ROUND(SUM(P88:S88),0))</f>
        <v/>
      </c>
      <c r="U88" s="184"/>
      <c r="V88" s="174" t="str">
        <f>IF('વિદ્યાર્થી માહિતી'!C85="","",'સામયિક કસોટી-1'!P87)</f>
        <v/>
      </c>
      <c r="W88" s="174" t="str">
        <f>IF('વિદ્યાર્થી માહિતી'!C85="","",'સામયિક કસોટી-2'!P87)</f>
        <v/>
      </c>
      <c r="X88" s="51"/>
      <c r="Y88" s="51"/>
      <c r="Z88" s="186" t="str">
        <f>IF('વિદ્યાર્થી માહિતી'!C85="","",ROUND(SUM(V88:Y88),0))</f>
        <v/>
      </c>
      <c r="AA88" s="184"/>
      <c r="AB88" s="174" t="str">
        <f>IF('વિદ્યાર્થી માહિતી'!C85="","",'સામયિક કસોટી-1'!Q87)</f>
        <v/>
      </c>
      <c r="AC88" s="174" t="str">
        <f>IF('વિદ્યાર્થી માહિતી'!C85="","",'સામયિક કસોટી-2'!Q87)</f>
        <v/>
      </c>
      <c r="AD88" s="51"/>
      <c r="AE88" s="51"/>
      <c r="AF88" s="186" t="str">
        <f>IF('વિદ્યાર્થી માહિતી'!C85="","",ROUND(SUM(AB88:AE88),0))</f>
        <v/>
      </c>
      <c r="AG88" s="184"/>
      <c r="AH88" s="174" t="str">
        <f>IF('વિદ્યાર્થી માહિતી'!C85="","",'સામયિક કસોટી-1'!R87)</f>
        <v/>
      </c>
      <c r="AI88" s="174" t="str">
        <f>IF('વિદ્યાર્થી માહિતી'!C85="","",'સામયિક કસોટી-2'!R87)</f>
        <v/>
      </c>
      <c r="AJ88" s="51"/>
      <c r="AK88" s="51"/>
      <c r="AL88" s="186" t="str">
        <f>IF('વિદ્યાર્થી માહિતી'!C85="","",ROUND(SUM(AH88:AK88),0))</f>
        <v/>
      </c>
      <c r="AM88" s="184"/>
      <c r="AN88" s="174" t="str">
        <f>IF('વિદ્યાર્થી માહિતી'!C85="","",'સામયિક કસોટી-1'!S87)</f>
        <v/>
      </c>
      <c r="AO88" s="174" t="str">
        <f>IF('વિદ્યાર્થી માહિતી'!C85="","",'સામયિક કસોટી-2'!S87)</f>
        <v/>
      </c>
      <c r="AP88" s="51"/>
      <c r="AQ88" s="51"/>
      <c r="AR88" s="186" t="str">
        <f>IF('વિદ્યાર્થી માહિતી'!C85="","",ROUND(SUM(AN88:AQ88),0))</f>
        <v/>
      </c>
      <c r="AS88" s="184"/>
      <c r="AT88" s="51"/>
      <c r="AU88" s="51"/>
      <c r="AV88" s="182" t="str">
        <f>IF('વિદ્યાર્થી માહિતી'!C85="","",ROUND(SUM(AT88:AU88),0))</f>
        <v/>
      </c>
      <c r="AW88" s="184"/>
      <c r="AX88" s="51"/>
      <c r="AY88" s="51"/>
      <c r="AZ88" s="182" t="str">
        <f>IF('વિદ્યાર્થી માહિતી'!C85="","",ROUND(SUM(AX88:AY88),0))</f>
        <v/>
      </c>
      <c r="BA88" s="184"/>
      <c r="BB88" s="51"/>
      <c r="BC88" s="51"/>
      <c r="BD88" s="182" t="str">
        <f>IF('વિદ્યાર્થી માહિતી'!C85="","",ROUND(SUM(BB88:BC88),0))</f>
        <v/>
      </c>
    </row>
    <row r="89" spans="1:56" ht="23.25" customHeight="1" x14ac:dyDescent="0.2">
      <c r="A89" s="41">
        <f>'વિદ્યાર્થી માહિતી'!A86</f>
        <v>85</v>
      </c>
      <c r="B89" s="41" t="str">
        <f>IF('વિદ્યાર્થી માહિતી'!B86="","",'વિદ્યાર્થી માહિતી'!B86)</f>
        <v/>
      </c>
      <c r="C89" s="52" t="str">
        <f>IF('વિદ્યાર્થી માહિતી'!C86="","",'વિદ્યાર્થી માહિતી'!C86)</f>
        <v/>
      </c>
      <c r="D89" s="174" t="str">
        <f>IF(C89="","",'સામયિક કસોટી-1'!M88)</f>
        <v/>
      </c>
      <c r="E89" s="174" t="str">
        <f>IF(C89="","",'સામયિક કસોટી-2'!M88)</f>
        <v/>
      </c>
      <c r="F89" s="51"/>
      <c r="G89" s="51"/>
      <c r="H89" s="186" t="str">
        <f>IF('વિદ્યાર્થી માહિતી'!C86="","",ROUND(SUM(D89:G89),0))</f>
        <v/>
      </c>
      <c r="I89" s="184"/>
      <c r="J89" s="174" t="str">
        <f>IF('વિદ્યાર્થી માહિતી'!C86="","",'સામયિક કસોટી-1'!N88)</f>
        <v/>
      </c>
      <c r="K89" s="174" t="str">
        <f>IF('વિદ્યાર્થી માહિતી'!C86="","",'સામયિક કસોટી-2'!N88)</f>
        <v/>
      </c>
      <c r="L89" s="51"/>
      <c r="M89" s="51"/>
      <c r="N89" s="186" t="str">
        <f>IF('વિદ્યાર્થી માહિતી'!C86="","",ROUND(SUM(J89:M89),0))</f>
        <v/>
      </c>
      <c r="O89" s="184"/>
      <c r="P89" s="174" t="str">
        <f>IF('વિદ્યાર્થી માહિતી'!C86="","",'સામયિક કસોટી-1'!O88)</f>
        <v/>
      </c>
      <c r="Q89" s="174" t="str">
        <f>IF('વિદ્યાર્થી માહિતી'!C86="","",'સામયિક કસોટી-2'!O88)</f>
        <v/>
      </c>
      <c r="R89" s="51"/>
      <c r="S89" s="51"/>
      <c r="T89" s="186" t="str">
        <f>IF('વિદ્યાર્થી માહિતી'!C86="","",ROUND(SUM(P89:S89),0))</f>
        <v/>
      </c>
      <c r="U89" s="184"/>
      <c r="V89" s="174" t="str">
        <f>IF('વિદ્યાર્થી માહિતી'!C86="","",'સામયિક કસોટી-1'!P88)</f>
        <v/>
      </c>
      <c r="W89" s="174" t="str">
        <f>IF('વિદ્યાર્થી માહિતી'!C86="","",'સામયિક કસોટી-2'!P88)</f>
        <v/>
      </c>
      <c r="X89" s="51"/>
      <c r="Y89" s="51"/>
      <c r="Z89" s="186" t="str">
        <f>IF('વિદ્યાર્થી માહિતી'!C86="","",ROUND(SUM(V89:Y89),0))</f>
        <v/>
      </c>
      <c r="AA89" s="184"/>
      <c r="AB89" s="174" t="str">
        <f>IF('વિદ્યાર્થી માહિતી'!C86="","",'સામયિક કસોટી-1'!Q88)</f>
        <v/>
      </c>
      <c r="AC89" s="174" t="str">
        <f>IF('વિદ્યાર્થી માહિતી'!C86="","",'સામયિક કસોટી-2'!Q88)</f>
        <v/>
      </c>
      <c r="AD89" s="51"/>
      <c r="AE89" s="51"/>
      <c r="AF89" s="186" t="str">
        <f>IF('વિદ્યાર્થી માહિતી'!C86="","",ROUND(SUM(AB89:AE89),0))</f>
        <v/>
      </c>
      <c r="AG89" s="184"/>
      <c r="AH89" s="174" t="str">
        <f>IF('વિદ્યાર્થી માહિતી'!C86="","",'સામયિક કસોટી-1'!R88)</f>
        <v/>
      </c>
      <c r="AI89" s="174" t="str">
        <f>IF('વિદ્યાર્થી માહિતી'!C86="","",'સામયિક કસોટી-2'!R88)</f>
        <v/>
      </c>
      <c r="AJ89" s="51"/>
      <c r="AK89" s="51"/>
      <c r="AL89" s="186" t="str">
        <f>IF('વિદ્યાર્થી માહિતી'!C86="","",ROUND(SUM(AH89:AK89),0))</f>
        <v/>
      </c>
      <c r="AM89" s="184"/>
      <c r="AN89" s="174" t="str">
        <f>IF('વિદ્યાર્થી માહિતી'!C86="","",'સામયિક કસોટી-1'!S88)</f>
        <v/>
      </c>
      <c r="AO89" s="174" t="str">
        <f>IF('વિદ્યાર્થી માહિતી'!C86="","",'સામયિક કસોટી-2'!S88)</f>
        <v/>
      </c>
      <c r="AP89" s="51"/>
      <c r="AQ89" s="51"/>
      <c r="AR89" s="186" t="str">
        <f>IF('વિદ્યાર્થી માહિતી'!C86="","",ROUND(SUM(AN89:AQ89),0))</f>
        <v/>
      </c>
      <c r="AS89" s="184"/>
      <c r="AT89" s="51"/>
      <c r="AU89" s="51"/>
      <c r="AV89" s="182" t="str">
        <f>IF('વિદ્યાર્થી માહિતી'!C86="","",ROUND(SUM(AT89:AU89),0))</f>
        <v/>
      </c>
      <c r="AW89" s="184"/>
      <c r="AX89" s="51"/>
      <c r="AY89" s="51"/>
      <c r="AZ89" s="182" t="str">
        <f>IF('વિદ્યાર્થી માહિતી'!C86="","",ROUND(SUM(AX89:AY89),0))</f>
        <v/>
      </c>
      <c r="BA89" s="184"/>
      <c r="BB89" s="51"/>
      <c r="BC89" s="51"/>
      <c r="BD89" s="182" t="str">
        <f>IF('વિદ્યાર્થી માહિતી'!C86="","",ROUND(SUM(BB89:BC89),0))</f>
        <v/>
      </c>
    </row>
    <row r="90" spans="1:56" ht="23.25" customHeight="1" x14ac:dyDescent="0.2">
      <c r="A90" s="41">
        <f>'વિદ્યાર્થી માહિતી'!A87</f>
        <v>86</v>
      </c>
      <c r="B90" s="41" t="str">
        <f>IF('વિદ્યાર્થી માહિતી'!B87="","",'વિદ્યાર્થી માહિતી'!B87)</f>
        <v/>
      </c>
      <c r="C90" s="52" t="str">
        <f>IF('વિદ્યાર્થી માહિતી'!C87="","",'વિદ્યાર્થી માહિતી'!C87)</f>
        <v/>
      </c>
      <c r="D90" s="174" t="str">
        <f>IF(C90="","",'સામયિક કસોટી-1'!M89)</f>
        <v/>
      </c>
      <c r="E90" s="174" t="str">
        <f>IF(C90="","",'સામયિક કસોટી-2'!M89)</f>
        <v/>
      </c>
      <c r="F90" s="51"/>
      <c r="G90" s="51"/>
      <c r="H90" s="186" t="str">
        <f>IF('વિદ્યાર્થી માહિતી'!C87="","",ROUND(SUM(D90:G90),0))</f>
        <v/>
      </c>
      <c r="I90" s="184"/>
      <c r="J90" s="174" t="str">
        <f>IF('વિદ્યાર્થી માહિતી'!C87="","",'સામયિક કસોટી-1'!N89)</f>
        <v/>
      </c>
      <c r="K90" s="174" t="str">
        <f>IF('વિદ્યાર્થી માહિતી'!C87="","",'સામયિક કસોટી-2'!N89)</f>
        <v/>
      </c>
      <c r="L90" s="51"/>
      <c r="M90" s="51"/>
      <c r="N90" s="186" t="str">
        <f>IF('વિદ્યાર્થી માહિતી'!C87="","",ROUND(SUM(J90:M90),0))</f>
        <v/>
      </c>
      <c r="O90" s="184"/>
      <c r="P90" s="174" t="str">
        <f>IF('વિદ્યાર્થી માહિતી'!C87="","",'સામયિક કસોટી-1'!O89)</f>
        <v/>
      </c>
      <c r="Q90" s="174" t="str">
        <f>IF('વિદ્યાર્થી માહિતી'!C87="","",'સામયિક કસોટી-2'!O89)</f>
        <v/>
      </c>
      <c r="R90" s="51"/>
      <c r="S90" s="51"/>
      <c r="T90" s="186" t="str">
        <f>IF('વિદ્યાર્થી માહિતી'!C87="","",ROUND(SUM(P90:S90),0))</f>
        <v/>
      </c>
      <c r="U90" s="184"/>
      <c r="V90" s="174" t="str">
        <f>IF('વિદ્યાર્થી માહિતી'!C87="","",'સામયિક કસોટી-1'!P89)</f>
        <v/>
      </c>
      <c r="W90" s="174" t="str">
        <f>IF('વિદ્યાર્થી માહિતી'!C87="","",'સામયિક કસોટી-2'!P89)</f>
        <v/>
      </c>
      <c r="X90" s="51"/>
      <c r="Y90" s="51"/>
      <c r="Z90" s="186" t="str">
        <f>IF('વિદ્યાર્થી માહિતી'!C87="","",ROUND(SUM(V90:Y90),0))</f>
        <v/>
      </c>
      <c r="AA90" s="184"/>
      <c r="AB90" s="174" t="str">
        <f>IF('વિદ્યાર્થી માહિતી'!C87="","",'સામયિક કસોટી-1'!Q89)</f>
        <v/>
      </c>
      <c r="AC90" s="174" t="str">
        <f>IF('વિદ્યાર્થી માહિતી'!C87="","",'સામયિક કસોટી-2'!Q89)</f>
        <v/>
      </c>
      <c r="AD90" s="51"/>
      <c r="AE90" s="51"/>
      <c r="AF90" s="186" t="str">
        <f>IF('વિદ્યાર્થી માહિતી'!C87="","",ROUND(SUM(AB90:AE90),0))</f>
        <v/>
      </c>
      <c r="AG90" s="184"/>
      <c r="AH90" s="174" t="str">
        <f>IF('વિદ્યાર્થી માહિતી'!C87="","",'સામયિક કસોટી-1'!R89)</f>
        <v/>
      </c>
      <c r="AI90" s="174" t="str">
        <f>IF('વિદ્યાર્થી માહિતી'!C87="","",'સામયિક કસોટી-2'!R89)</f>
        <v/>
      </c>
      <c r="AJ90" s="51"/>
      <c r="AK90" s="51"/>
      <c r="AL90" s="186" t="str">
        <f>IF('વિદ્યાર્થી માહિતી'!C87="","",ROUND(SUM(AH90:AK90),0))</f>
        <v/>
      </c>
      <c r="AM90" s="184"/>
      <c r="AN90" s="174" t="str">
        <f>IF('વિદ્યાર્થી માહિતી'!C87="","",'સામયિક કસોટી-1'!S89)</f>
        <v/>
      </c>
      <c r="AO90" s="174" t="str">
        <f>IF('વિદ્યાર્થી માહિતી'!C87="","",'સામયિક કસોટી-2'!S89)</f>
        <v/>
      </c>
      <c r="AP90" s="51"/>
      <c r="AQ90" s="51"/>
      <c r="AR90" s="186" t="str">
        <f>IF('વિદ્યાર્થી માહિતી'!C87="","",ROUND(SUM(AN90:AQ90),0))</f>
        <v/>
      </c>
      <c r="AS90" s="184"/>
      <c r="AT90" s="51"/>
      <c r="AU90" s="51"/>
      <c r="AV90" s="182" t="str">
        <f>IF('વિદ્યાર્થી માહિતી'!C87="","",ROUND(SUM(AT90:AU90),0))</f>
        <v/>
      </c>
      <c r="AW90" s="184"/>
      <c r="AX90" s="51"/>
      <c r="AY90" s="51"/>
      <c r="AZ90" s="182" t="str">
        <f>IF('વિદ્યાર્થી માહિતી'!C87="","",ROUND(SUM(AX90:AY90),0))</f>
        <v/>
      </c>
      <c r="BA90" s="184"/>
      <c r="BB90" s="51"/>
      <c r="BC90" s="51"/>
      <c r="BD90" s="182" t="str">
        <f>IF('વિદ્યાર્થી માહિતી'!C87="","",ROUND(SUM(BB90:BC90),0))</f>
        <v/>
      </c>
    </row>
    <row r="91" spans="1:56" ht="23.25" customHeight="1" x14ac:dyDescent="0.2">
      <c r="A91" s="41">
        <f>'વિદ્યાર્થી માહિતી'!A88</f>
        <v>87</v>
      </c>
      <c r="B91" s="41" t="str">
        <f>IF('વિદ્યાર્થી માહિતી'!B88="","",'વિદ્યાર્થી માહિતી'!B88)</f>
        <v/>
      </c>
      <c r="C91" s="52" t="str">
        <f>IF('વિદ્યાર્થી માહિતી'!C88="","",'વિદ્યાર્થી માહિતી'!C88)</f>
        <v/>
      </c>
      <c r="D91" s="174" t="str">
        <f>IF(C91="","",'સામયિક કસોટી-1'!M90)</f>
        <v/>
      </c>
      <c r="E91" s="174" t="str">
        <f>IF(C91="","",'સામયિક કસોટી-2'!M90)</f>
        <v/>
      </c>
      <c r="F91" s="51"/>
      <c r="G91" s="51"/>
      <c r="H91" s="186" t="str">
        <f>IF('વિદ્યાર્થી માહિતી'!C88="","",ROUND(SUM(D91:G91),0))</f>
        <v/>
      </c>
      <c r="I91" s="184"/>
      <c r="J91" s="174" t="str">
        <f>IF('વિદ્યાર્થી માહિતી'!C88="","",'સામયિક કસોટી-1'!N90)</f>
        <v/>
      </c>
      <c r="K91" s="174" t="str">
        <f>IF('વિદ્યાર્થી માહિતી'!C88="","",'સામયિક કસોટી-2'!N90)</f>
        <v/>
      </c>
      <c r="L91" s="51"/>
      <c r="M91" s="51"/>
      <c r="N91" s="186" t="str">
        <f>IF('વિદ્યાર્થી માહિતી'!C88="","",ROUND(SUM(J91:M91),0))</f>
        <v/>
      </c>
      <c r="O91" s="184"/>
      <c r="P91" s="174" t="str">
        <f>IF('વિદ્યાર્થી માહિતી'!C88="","",'સામયિક કસોટી-1'!O90)</f>
        <v/>
      </c>
      <c r="Q91" s="174" t="str">
        <f>IF('વિદ્યાર્થી માહિતી'!C88="","",'સામયિક કસોટી-2'!O90)</f>
        <v/>
      </c>
      <c r="R91" s="51"/>
      <c r="S91" s="51"/>
      <c r="T91" s="186" t="str">
        <f>IF('વિદ્યાર્થી માહિતી'!C88="","",ROUND(SUM(P91:S91),0))</f>
        <v/>
      </c>
      <c r="U91" s="184"/>
      <c r="V91" s="174" t="str">
        <f>IF('વિદ્યાર્થી માહિતી'!C88="","",'સામયિક કસોટી-1'!P90)</f>
        <v/>
      </c>
      <c r="W91" s="174" t="str">
        <f>IF('વિદ્યાર્થી માહિતી'!C88="","",'સામયિક કસોટી-2'!P90)</f>
        <v/>
      </c>
      <c r="X91" s="51"/>
      <c r="Y91" s="51"/>
      <c r="Z91" s="186" t="str">
        <f>IF('વિદ્યાર્થી માહિતી'!C88="","",ROUND(SUM(V91:Y91),0))</f>
        <v/>
      </c>
      <c r="AA91" s="184"/>
      <c r="AB91" s="174" t="str">
        <f>IF('વિદ્યાર્થી માહિતી'!C88="","",'સામયિક કસોટી-1'!Q90)</f>
        <v/>
      </c>
      <c r="AC91" s="174" t="str">
        <f>IF('વિદ્યાર્થી માહિતી'!C88="","",'સામયિક કસોટી-2'!Q90)</f>
        <v/>
      </c>
      <c r="AD91" s="51"/>
      <c r="AE91" s="51"/>
      <c r="AF91" s="186" t="str">
        <f>IF('વિદ્યાર્થી માહિતી'!C88="","",ROUND(SUM(AB91:AE91),0))</f>
        <v/>
      </c>
      <c r="AG91" s="184"/>
      <c r="AH91" s="174" t="str">
        <f>IF('વિદ્યાર્થી માહિતી'!C88="","",'સામયિક કસોટી-1'!R90)</f>
        <v/>
      </c>
      <c r="AI91" s="174" t="str">
        <f>IF('વિદ્યાર્થી માહિતી'!C88="","",'સામયિક કસોટી-2'!R90)</f>
        <v/>
      </c>
      <c r="AJ91" s="51"/>
      <c r="AK91" s="51"/>
      <c r="AL91" s="186" t="str">
        <f>IF('વિદ્યાર્થી માહિતી'!C88="","",ROUND(SUM(AH91:AK91),0))</f>
        <v/>
      </c>
      <c r="AM91" s="184"/>
      <c r="AN91" s="174" t="str">
        <f>IF('વિદ્યાર્થી માહિતી'!C88="","",'સામયિક કસોટી-1'!S90)</f>
        <v/>
      </c>
      <c r="AO91" s="174" t="str">
        <f>IF('વિદ્યાર્થી માહિતી'!C88="","",'સામયિક કસોટી-2'!S90)</f>
        <v/>
      </c>
      <c r="AP91" s="51"/>
      <c r="AQ91" s="51"/>
      <c r="AR91" s="186" t="str">
        <f>IF('વિદ્યાર્થી માહિતી'!C88="","",ROUND(SUM(AN91:AQ91),0))</f>
        <v/>
      </c>
      <c r="AS91" s="184"/>
      <c r="AT91" s="51"/>
      <c r="AU91" s="51"/>
      <c r="AV91" s="182" t="str">
        <f>IF('વિદ્યાર્થી માહિતી'!C88="","",ROUND(SUM(AT91:AU91),0))</f>
        <v/>
      </c>
      <c r="AW91" s="184"/>
      <c r="AX91" s="51"/>
      <c r="AY91" s="51"/>
      <c r="AZ91" s="182" t="str">
        <f>IF('વિદ્યાર્થી માહિતી'!C88="","",ROUND(SUM(AX91:AY91),0))</f>
        <v/>
      </c>
      <c r="BA91" s="184"/>
      <c r="BB91" s="51"/>
      <c r="BC91" s="51"/>
      <c r="BD91" s="182" t="str">
        <f>IF('વિદ્યાર્થી માહિતી'!C88="","",ROUND(SUM(BB91:BC91),0))</f>
        <v/>
      </c>
    </row>
    <row r="92" spans="1:56" ht="23.25" customHeight="1" x14ac:dyDescent="0.2">
      <c r="A92" s="41">
        <f>'વિદ્યાર્થી માહિતી'!A89</f>
        <v>88</v>
      </c>
      <c r="B92" s="41" t="str">
        <f>IF('વિદ્યાર્થી માહિતી'!B89="","",'વિદ્યાર્થી માહિતી'!B89)</f>
        <v/>
      </c>
      <c r="C92" s="52" t="str">
        <f>IF('વિદ્યાર્થી માહિતી'!C89="","",'વિદ્યાર્થી માહિતી'!C89)</f>
        <v/>
      </c>
      <c r="D92" s="174" t="str">
        <f>IF(C92="","",'સામયિક કસોટી-1'!M91)</f>
        <v/>
      </c>
      <c r="E92" s="174" t="str">
        <f>IF(C92="","",'સામયિક કસોટી-2'!M91)</f>
        <v/>
      </c>
      <c r="F92" s="51"/>
      <c r="G92" s="51"/>
      <c r="H92" s="186" t="str">
        <f>IF('વિદ્યાર્થી માહિતી'!C89="","",ROUND(SUM(D92:G92),0))</f>
        <v/>
      </c>
      <c r="I92" s="184"/>
      <c r="J92" s="174" t="str">
        <f>IF('વિદ્યાર્થી માહિતી'!C89="","",'સામયિક કસોટી-1'!N91)</f>
        <v/>
      </c>
      <c r="K92" s="174" t="str">
        <f>IF('વિદ્યાર્થી માહિતી'!C89="","",'સામયિક કસોટી-2'!N91)</f>
        <v/>
      </c>
      <c r="L92" s="51"/>
      <c r="M92" s="51"/>
      <c r="N92" s="186" t="str">
        <f>IF('વિદ્યાર્થી માહિતી'!C89="","",ROUND(SUM(J92:M92),0))</f>
        <v/>
      </c>
      <c r="O92" s="184"/>
      <c r="P92" s="174" t="str">
        <f>IF('વિદ્યાર્થી માહિતી'!C89="","",'સામયિક કસોટી-1'!O91)</f>
        <v/>
      </c>
      <c r="Q92" s="174" t="str">
        <f>IF('વિદ્યાર્થી માહિતી'!C89="","",'સામયિક કસોટી-2'!O91)</f>
        <v/>
      </c>
      <c r="R92" s="51"/>
      <c r="S92" s="51"/>
      <c r="T92" s="186" t="str">
        <f>IF('વિદ્યાર્થી માહિતી'!C89="","",ROUND(SUM(P92:S92),0))</f>
        <v/>
      </c>
      <c r="U92" s="184"/>
      <c r="V92" s="174" t="str">
        <f>IF('વિદ્યાર્થી માહિતી'!C89="","",'સામયિક કસોટી-1'!P91)</f>
        <v/>
      </c>
      <c r="W92" s="174" t="str">
        <f>IF('વિદ્યાર્થી માહિતી'!C89="","",'સામયિક કસોટી-2'!P91)</f>
        <v/>
      </c>
      <c r="X92" s="51"/>
      <c r="Y92" s="51"/>
      <c r="Z92" s="186" t="str">
        <f>IF('વિદ્યાર્થી માહિતી'!C89="","",ROUND(SUM(V92:Y92),0))</f>
        <v/>
      </c>
      <c r="AA92" s="184"/>
      <c r="AB92" s="174" t="str">
        <f>IF('વિદ્યાર્થી માહિતી'!C89="","",'સામયિક કસોટી-1'!Q91)</f>
        <v/>
      </c>
      <c r="AC92" s="174" t="str">
        <f>IF('વિદ્યાર્થી માહિતી'!C89="","",'સામયિક કસોટી-2'!Q91)</f>
        <v/>
      </c>
      <c r="AD92" s="51"/>
      <c r="AE92" s="51"/>
      <c r="AF92" s="186" t="str">
        <f>IF('વિદ્યાર્થી માહિતી'!C89="","",ROUND(SUM(AB92:AE92),0))</f>
        <v/>
      </c>
      <c r="AG92" s="184"/>
      <c r="AH92" s="174" t="str">
        <f>IF('વિદ્યાર્થી માહિતી'!C89="","",'સામયિક કસોટી-1'!R91)</f>
        <v/>
      </c>
      <c r="AI92" s="174" t="str">
        <f>IF('વિદ્યાર્થી માહિતી'!C89="","",'સામયિક કસોટી-2'!R91)</f>
        <v/>
      </c>
      <c r="AJ92" s="51"/>
      <c r="AK92" s="51"/>
      <c r="AL92" s="186" t="str">
        <f>IF('વિદ્યાર્થી માહિતી'!C89="","",ROUND(SUM(AH92:AK92),0))</f>
        <v/>
      </c>
      <c r="AM92" s="184"/>
      <c r="AN92" s="174" t="str">
        <f>IF('વિદ્યાર્થી માહિતી'!C89="","",'સામયિક કસોટી-1'!S91)</f>
        <v/>
      </c>
      <c r="AO92" s="174" t="str">
        <f>IF('વિદ્યાર્થી માહિતી'!C89="","",'સામયિક કસોટી-2'!S91)</f>
        <v/>
      </c>
      <c r="AP92" s="51"/>
      <c r="AQ92" s="51"/>
      <c r="AR92" s="186" t="str">
        <f>IF('વિદ્યાર્થી માહિતી'!C89="","",ROUND(SUM(AN92:AQ92),0))</f>
        <v/>
      </c>
      <c r="AS92" s="184"/>
      <c r="AT92" s="51"/>
      <c r="AU92" s="51"/>
      <c r="AV92" s="182" t="str">
        <f>IF('વિદ્યાર્થી માહિતી'!C89="","",ROUND(SUM(AT92:AU92),0))</f>
        <v/>
      </c>
      <c r="AW92" s="184"/>
      <c r="AX92" s="51"/>
      <c r="AY92" s="51"/>
      <c r="AZ92" s="182" t="str">
        <f>IF('વિદ્યાર્થી માહિતી'!C89="","",ROUND(SUM(AX92:AY92),0))</f>
        <v/>
      </c>
      <c r="BA92" s="184"/>
      <c r="BB92" s="51"/>
      <c r="BC92" s="51"/>
      <c r="BD92" s="182" t="str">
        <f>IF('વિદ્યાર્થી માહિતી'!C89="","",ROUND(SUM(BB92:BC92),0))</f>
        <v/>
      </c>
    </row>
    <row r="93" spans="1:56" ht="23.25" customHeight="1" x14ac:dyDescent="0.2">
      <c r="A93" s="41">
        <f>'વિદ્યાર્થી માહિતી'!A90</f>
        <v>89</v>
      </c>
      <c r="B93" s="41" t="str">
        <f>IF('વિદ્યાર્થી માહિતી'!B90="","",'વિદ્યાર્થી માહિતી'!B90)</f>
        <v/>
      </c>
      <c r="C93" s="52" t="str">
        <f>IF('વિદ્યાર્થી માહિતી'!C90="","",'વિદ્યાર્થી માહિતી'!C90)</f>
        <v/>
      </c>
      <c r="D93" s="174" t="str">
        <f>IF(C93="","",'સામયિક કસોટી-1'!M92)</f>
        <v/>
      </c>
      <c r="E93" s="174" t="str">
        <f>IF(C93="","",'સામયિક કસોટી-2'!M92)</f>
        <v/>
      </c>
      <c r="F93" s="51"/>
      <c r="G93" s="51"/>
      <c r="H93" s="186" t="str">
        <f>IF('વિદ્યાર્થી માહિતી'!C90="","",ROUND(SUM(D93:G93),0))</f>
        <v/>
      </c>
      <c r="I93" s="184"/>
      <c r="J93" s="174" t="str">
        <f>IF('વિદ્યાર્થી માહિતી'!C90="","",'સામયિક કસોટી-1'!N92)</f>
        <v/>
      </c>
      <c r="K93" s="174" t="str">
        <f>IF('વિદ્યાર્થી માહિતી'!C90="","",'સામયિક કસોટી-2'!N92)</f>
        <v/>
      </c>
      <c r="L93" s="51"/>
      <c r="M93" s="51"/>
      <c r="N93" s="186" t="str">
        <f>IF('વિદ્યાર્થી માહિતી'!C90="","",ROUND(SUM(J93:M93),0))</f>
        <v/>
      </c>
      <c r="O93" s="184"/>
      <c r="P93" s="174" t="str">
        <f>IF('વિદ્યાર્થી માહિતી'!C90="","",'સામયિક કસોટી-1'!O92)</f>
        <v/>
      </c>
      <c r="Q93" s="174" t="str">
        <f>IF('વિદ્યાર્થી માહિતી'!C90="","",'સામયિક કસોટી-2'!O92)</f>
        <v/>
      </c>
      <c r="R93" s="51"/>
      <c r="S93" s="51"/>
      <c r="T93" s="186" t="str">
        <f>IF('વિદ્યાર્થી માહિતી'!C90="","",ROUND(SUM(P93:S93),0))</f>
        <v/>
      </c>
      <c r="U93" s="184"/>
      <c r="V93" s="174" t="str">
        <f>IF('વિદ્યાર્થી માહિતી'!C90="","",'સામયિક કસોટી-1'!P92)</f>
        <v/>
      </c>
      <c r="W93" s="174" t="str">
        <f>IF('વિદ્યાર્થી માહિતી'!C90="","",'સામયિક કસોટી-2'!P92)</f>
        <v/>
      </c>
      <c r="X93" s="51"/>
      <c r="Y93" s="51"/>
      <c r="Z93" s="186" t="str">
        <f>IF('વિદ્યાર્થી માહિતી'!C90="","",ROUND(SUM(V93:Y93),0))</f>
        <v/>
      </c>
      <c r="AA93" s="184"/>
      <c r="AB93" s="174" t="str">
        <f>IF('વિદ્યાર્થી માહિતી'!C90="","",'સામયિક કસોટી-1'!Q92)</f>
        <v/>
      </c>
      <c r="AC93" s="174" t="str">
        <f>IF('વિદ્યાર્થી માહિતી'!C90="","",'સામયિક કસોટી-2'!Q92)</f>
        <v/>
      </c>
      <c r="AD93" s="51"/>
      <c r="AE93" s="51"/>
      <c r="AF93" s="186" t="str">
        <f>IF('વિદ્યાર્થી માહિતી'!C90="","",ROUND(SUM(AB93:AE93),0))</f>
        <v/>
      </c>
      <c r="AG93" s="184"/>
      <c r="AH93" s="174" t="str">
        <f>IF('વિદ્યાર્થી માહિતી'!C90="","",'સામયિક કસોટી-1'!R92)</f>
        <v/>
      </c>
      <c r="AI93" s="174" t="str">
        <f>IF('વિદ્યાર્થી માહિતી'!C90="","",'સામયિક કસોટી-2'!R92)</f>
        <v/>
      </c>
      <c r="AJ93" s="51"/>
      <c r="AK93" s="51"/>
      <c r="AL93" s="186" t="str">
        <f>IF('વિદ્યાર્થી માહિતી'!C90="","",ROUND(SUM(AH93:AK93),0))</f>
        <v/>
      </c>
      <c r="AM93" s="184"/>
      <c r="AN93" s="174" t="str">
        <f>IF('વિદ્યાર્થી માહિતી'!C90="","",'સામયિક કસોટી-1'!S92)</f>
        <v/>
      </c>
      <c r="AO93" s="174" t="str">
        <f>IF('વિદ્યાર્થી માહિતી'!C90="","",'સામયિક કસોટી-2'!S92)</f>
        <v/>
      </c>
      <c r="AP93" s="51"/>
      <c r="AQ93" s="51"/>
      <c r="AR93" s="186" t="str">
        <f>IF('વિદ્યાર્થી માહિતી'!C90="","",ROUND(SUM(AN93:AQ93),0))</f>
        <v/>
      </c>
      <c r="AS93" s="184"/>
      <c r="AT93" s="51"/>
      <c r="AU93" s="51"/>
      <c r="AV93" s="182" t="str">
        <f>IF('વિદ્યાર્થી માહિતી'!C90="","",ROUND(SUM(AT93:AU93),0))</f>
        <v/>
      </c>
      <c r="AW93" s="184"/>
      <c r="AX93" s="51"/>
      <c r="AY93" s="51"/>
      <c r="AZ93" s="182" t="str">
        <f>IF('વિદ્યાર્થી માહિતી'!C90="","",ROUND(SUM(AX93:AY93),0))</f>
        <v/>
      </c>
      <c r="BA93" s="184"/>
      <c r="BB93" s="51"/>
      <c r="BC93" s="51"/>
      <c r="BD93" s="182" t="str">
        <f>IF('વિદ્યાર્થી માહિતી'!C90="","",ROUND(SUM(BB93:BC93),0))</f>
        <v/>
      </c>
    </row>
    <row r="94" spans="1:56" ht="23.25" customHeight="1" x14ac:dyDescent="0.2">
      <c r="A94" s="41">
        <f>'વિદ્યાર્થી માહિતી'!A91</f>
        <v>90</v>
      </c>
      <c r="B94" s="41" t="str">
        <f>IF('વિદ્યાર્થી માહિતી'!B91="","",'વિદ્યાર્થી માહિતી'!B91)</f>
        <v/>
      </c>
      <c r="C94" s="52" t="str">
        <f>IF('વિદ્યાર્થી માહિતી'!C91="","",'વિદ્યાર્થી માહિતી'!C91)</f>
        <v/>
      </c>
      <c r="D94" s="174" t="str">
        <f>IF(C94="","",'સામયિક કસોટી-1'!M93)</f>
        <v/>
      </c>
      <c r="E94" s="174" t="str">
        <f>IF(C94="","",'સામયિક કસોટી-2'!M93)</f>
        <v/>
      </c>
      <c r="F94" s="51"/>
      <c r="G94" s="51"/>
      <c r="H94" s="186" t="str">
        <f>IF('વિદ્યાર્થી માહિતી'!C91="","",ROUND(SUM(D94:G94),0))</f>
        <v/>
      </c>
      <c r="I94" s="184"/>
      <c r="J94" s="174" t="str">
        <f>IF('વિદ્યાર્થી માહિતી'!C91="","",'સામયિક કસોટી-1'!N93)</f>
        <v/>
      </c>
      <c r="K94" s="174" t="str">
        <f>IF('વિદ્યાર્થી માહિતી'!C91="","",'સામયિક કસોટી-2'!N93)</f>
        <v/>
      </c>
      <c r="L94" s="51"/>
      <c r="M94" s="51"/>
      <c r="N94" s="186" t="str">
        <f>IF('વિદ્યાર્થી માહિતી'!C91="","",ROUND(SUM(J94:M94),0))</f>
        <v/>
      </c>
      <c r="O94" s="184"/>
      <c r="P94" s="174" t="str">
        <f>IF('વિદ્યાર્થી માહિતી'!C91="","",'સામયિક કસોટી-1'!O93)</f>
        <v/>
      </c>
      <c r="Q94" s="174" t="str">
        <f>IF('વિદ્યાર્થી માહિતી'!C91="","",'સામયિક કસોટી-2'!O93)</f>
        <v/>
      </c>
      <c r="R94" s="51"/>
      <c r="S94" s="51"/>
      <c r="T94" s="186" t="str">
        <f>IF('વિદ્યાર્થી માહિતી'!C91="","",ROUND(SUM(P94:S94),0))</f>
        <v/>
      </c>
      <c r="U94" s="184"/>
      <c r="V94" s="174" t="str">
        <f>IF('વિદ્યાર્થી માહિતી'!C91="","",'સામયિક કસોટી-1'!P93)</f>
        <v/>
      </c>
      <c r="W94" s="174" t="str">
        <f>IF('વિદ્યાર્થી માહિતી'!C91="","",'સામયિક કસોટી-2'!P93)</f>
        <v/>
      </c>
      <c r="X94" s="51"/>
      <c r="Y94" s="51"/>
      <c r="Z94" s="186" t="str">
        <f>IF('વિદ્યાર્થી માહિતી'!C91="","",ROUND(SUM(V94:Y94),0))</f>
        <v/>
      </c>
      <c r="AA94" s="184"/>
      <c r="AB94" s="174" t="str">
        <f>IF('વિદ્યાર્થી માહિતી'!C91="","",'સામયિક કસોટી-1'!Q93)</f>
        <v/>
      </c>
      <c r="AC94" s="174" t="str">
        <f>IF('વિદ્યાર્થી માહિતી'!C91="","",'સામયિક કસોટી-2'!Q93)</f>
        <v/>
      </c>
      <c r="AD94" s="51"/>
      <c r="AE94" s="51"/>
      <c r="AF94" s="186" t="str">
        <f>IF('વિદ્યાર્થી માહિતી'!C91="","",ROUND(SUM(AB94:AE94),0))</f>
        <v/>
      </c>
      <c r="AG94" s="184"/>
      <c r="AH94" s="174" t="str">
        <f>IF('વિદ્યાર્થી માહિતી'!C91="","",'સામયિક કસોટી-1'!R93)</f>
        <v/>
      </c>
      <c r="AI94" s="174" t="str">
        <f>IF('વિદ્યાર્થી માહિતી'!C91="","",'સામયિક કસોટી-2'!R93)</f>
        <v/>
      </c>
      <c r="AJ94" s="51"/>
      <c r="AK94" s="51"/>
      <c r="AL94" s="186" t="str">
        <f>IF('વિદ્યાર્થી માહિતી'!C91="","",ROUND(SUM(AH94:AK94),0))</f>
        <v/>
      </c>
      <c r="AM94" s="184"/>
      <c r="AN94" s="174" t="str">
        <f>IF('વિદ્યાર્થી માહિતી'!C91="","",'સામયિક કસોટી-1'!S93)</f>
        <v/>
      </c>
      <c r="AO94" s="174" t="str">
        <f>IF('વિદ્યાર્થી માહિતી'!C91="","",'સામયિક કસોટી-2'!S93)</f>
        <v/>
      </c>
      <c r="AP94" s="51"/>
      <c r="AQ94" s="51"/>
      <c r="AR94" s="186" t="str">
        <f>IF('વિદ્યાર્થી માહિતી'!C91="","",ROUND(SUM(AN94:AQ94),0))</f>
        <v/>
      </c>
      <c r="AS94" s="184"/>
      <c r="AT94" s="51"/>
      <c r="AU94" s="51"/>
      <c r="AV94" s="182" t="str">
        <f>IF('વિદ્યાર્થી માહિતી'!C91="","",ROUND(SUM(AT94:AU94),0))</f>
        <v/>
      </c>
      <c r="AW94" s="184"/>
      <c r="AX94" s="51"/>
      <c r="AY94" s="51"/>
      <c r="AZ94" s="182" t="str">
        <f>IF('વિદ્યાર્થી માહિતી'!C91="","",ROUND(SUM(AX94:AY94),0))</f>
        <v/>
      </c>
      <c r="BA94" s="184"/>
      <c r="BB94" s="51"/>
      <c r="BC94" s="51"/>
      <c r="BD94" s="182" t="str">
        <f>IF('વિદ્યાર્થી માહિતી'!C91="","",ROUND(SUM(BB94:BC94),0))</f>
        <v/>
      </c>
    </row>
    <row r="95" spans="1:56" ht="23.25" customHeight="1" x14ac:dyDescent="0.2">
      <c r="A95" s="41">
        <f>'વિદ્યાર્થી માહિતી'!A92</f>
        <v>91</v>
      </c>
      <c r="B95" s="41" t="str">
        <f>IF('વિદ્યાર્થી માહિતી'!B92="","",'વિદ્યાર્થી માહિતી'!B92)</f>
        <v/>
      </c>
      <c r="C95" s="52" t="str">
        <f>IF('વિદ્યાર્થી માહિતી'!C92="","",'વિદ્યાર્થી માહિતી'!C92)</f>
        <v/>
      </c>
      <c r="D95" s="174" t="str">
        <f>IF(C95="","",'સામયિક કસોટી-1'!M94)</f>
        <v/>
      </c>
      <c r="E95" s="174" t="str">
        <f>IF(C95="","",'સામયિક કસોટી-2'!M94)</f>
        <v/>
      </c>
      <c r="F95" s="51"/>
      <c r="G95" s="51"/>
      <c r="H95" s="186" t="str">
        <f>IF('વિદ્યાર્થી માહિતી'!C92="","",ROUND(SUM(D95:G95),0))</f>
        <v/>
      </c>
      <c r="I95" s="184"/>
      <c r="J95" s="174" t="str">
        <f>IF('વિદ્યાર્થી માહિતી'!C92="","",'સામયિક કસોટી-1'!N94)</f>
        <v/>
      </c>
      <c r="K95" s="174" t="str">
        <f>IF('વિદ્યાર્થી માહિતી'!C92="","",'સામયિક કસોટી-2'!N94)</f>
        <v/>
      </c>
      <c r="L95" s="51"/>
      <c r="M95" s="51"/>
      <c r="N95" s="186" t="str">
        <f>IF('વિદ્યાર્થી માહિતી'!C92="","",ROUND(SUM(J95:M95),0))</f>
        <v/>
      </c>
      <c r="O95" s="184"/>
      <c r="P95" s="174" t="str">
        <f>IF('વિદ્યાર્થી માહિતી'!C92="","",'સામયિક કસોટી-1'!O94)</f>
        <v/>
      </c>
      <c r="Q95" s="174" t="str">
        <f>IF('વિદ્યાર્થી માહિતી'!C92="","",'સામયિક કસોટી-2'!O94)</f>
        <v/>
      </c>
      <c r="R95" s="51"/>
      <c r="S95" s="51"/>
      <c r="T95" s="186" t="str">
        <f>IF('વિદ્યાર્થી માહિતી'!C92="","",ROUND(SUM(P95:S95),0))</f>
        <v/>
      </c>
      <c r="U95" s="184"/>
      <c r="V95" s="174" t="str">
        <f>IF('વિદ્યાર્થી માહિતી'!C92="","",'સામયિક કસોટી-1'!P94)</f>
        <v/>
      </c>
      <c r="W95" s="174" t="str">
        <f>IF('વિદ્યાર્થી માહિતી'!C92="","",'સામયિક કસોટી-2'!P94)</f>
        <v/>
      </c>
      <c r="X95" s="51"/>
      <c r="Y95" s="51"/>
      <c r="Z95" s="186" t="str">
        <f>IF('વિદ્યાર્થી માહિતી'!C92="","",ROUND(SUM(V95:Y95),0))</f>
        <v/>
      </c>
      <c r="AA95" s="184"/>
      <c r="AB95" s="174" t="str">
        <f>IF('વિદ્યાર્થી માહિતી'!C92="","",'સામયિક કસોટી-1'!Q94)</f>
        <v/>
      </c>
      <c r="AC95" s="174" t="str">
        <f>IF('વિદ્યાર્થી માહિતી'!C92="","",'સામયિક કસોટી-2'!Q94)</f>
        <v/>
      </c>
      <c r="AD95" s="51"/>
      <c r="AE95" s="51"/>
      <c r="AF95" s="186" t="str">
        <f>IF('વિદ્યાર્થી માહિતી'!C92="","",ROUND(SUM(AB95:AE95),0))</f>
        <v/>
      </c>
      <c r="AG95" s="184"/>
      <c r="AH95" s="174" t="str">
        <f>IF('વિદ્યાર્થી માહિતી'!C92="","",'સામયિક કસોટી-1'!R94)</f>
        <v/>
      </c>
      <c r="AI95" s="174" t="str">
        <f>IF('વિદ્યાર્થી માહિતી'!C92="","",'સામયિક કસોટી-2'!R94)</f>
        <v/>
      </c>
      <c r="AJ95" s="51"/>
      <c r="AK95" s="51"/>
      <c r="AL95" s="186" t="str">
        <f>IF('વિદ્યાર્થી માહિતી'!C92="","",ROUND(SUM(AH95:AK95),0))</f>
        <v/>
      </c>
      <c r="AM95" s="184"/>
      <c r="AN95" s="174" t="str">
        <f>IF('વિદ્યાર્થી માહિતી'!C92="","",'સામયિક કસોટી-1'!S94)</f>
        <v/>
      </c>
      <c r="AO95" s="174" t="str">
        <f>IF('વિદ્યાર્થી માહિતી'!C92="","",'સામયિક કસોટી-2'!S94)</f>
        <v/>
      </c>
      <c r="AP95" s="51"/>
      <c r="AQ95" s="51"/>
      <c r="AR95" s="186" t="str">
        <f>IF('વિદ્યાર્થી માહિતી'!C92="","",ROUND(SUM(AN95:AQ95),0))</f>
        <v/>
      </c>
      <c r="AS95" s="184"/>
      <c r="AT95" s="51"/>
      <c r="AU95" s="51"/>
      <c r="AV95" s="182" t="str">
        <f>IF('વિદ્યાર્થી માહિતી'!C92="","",ROUND(SUM(AT95:AU95),0))</f>
        <v/>
      </c>
      <c r="AW95" s="184"/>
      <c r="AX95" s="51"/>
      <c r="AY95" s="51"/>
      <c r="AZ95" s="182" t="str">
        <f>IF('વિદ્યાર્થી માહિતી'!C92="","",ROUND(SUM(AX95:AY95),0))</f>
        <v/>
      </c>
      <c r="BA95" s="184"/>
      <c r="BB95" s="51"/>
      <c r="BC95" s="51"/>
      <c r="BD95" s="182" t="str">
        <f>IF('વિદ્યાર્થી માહિતી'!C92="","",ROUND(SUM(BB95:BC95),0))</f>
        <v/>
      </c>
    </row>
    <row r="96" spans="1:56" ht="23.25" customHeight="1" x14ac:dyDescent="0.2">
      <c r="A96" s="41">
        <f>'વિદ્યાર્થી માહિતી'!A93</f>
        <v>92</v>
      </c>
      <c r="B96" s="41" t="str">
        <f>IF('વિદ્યાર્થી માહિતી'!B93="","",'વિદ્યાર્થી માહિતી'!B93)</f>
        <v/>
      </c>
      <c r="C96" s="52" t="str">
        <f>IF('વિદ્યાર્થી માહિતી'!C93="","",'વિદ્યાર્થી માહિતી'!C93)</f>
        <v/>
      </c>
      <c r="D96" s="174" t="str">
        <f>IF(C96="","",'સામયિક કસોટી-1'!M95)</f>
        <v/>
      </c>
      <c r="E96" s="174" t="str">
        <f>IF(C96="","",'સામયિક કસોટી-2'!M95)</f>
        <v/>
      </c>
      <c r="F96" s="51"/>
      <c r="G96" s="51"/>
      <c r="H96" s="186" t="str">
        <f>IF('વિદ્યાર્થી માહિતી'!C93="","",ROUND(SUM(D96:G96),0))</f>
        <v/>
      </c>
      <c r="I96" s="184"/>
      <c r="J96" s="174" t="str">
        <f>IF('વિદ્યાર્થી માહિતી'!C93="","",'સામયિક કસોટી-1'!N95)</f>
        <v/>
      </c>
      <c r="K96" s="174" t="str">
        <f>IF('વિદ્યાર્થી માહિતી'!C93="","",'સામયિક કસોટી-2'!N95)</f>
        <v/>
      </c>
      <c r="L96" s="51"/>
      <c r="M96" s="51"/>
      <c r="N96" s="186" t="str">
        <f>IF('વિદ્યાર્થી માહિતી'!C93="","",ROUND(SUM(J96:M96),0))</f>
        <v/>
      </c>
      <c r="O96" s="184"/>
      <c r="P96" s="174" t="str">
        <f>IF('વિદ્યાર્થી માહિતી'!C93="","",'સામયિક કસોટી-1'!O95)</f>
        <v/>
      </c>
      <c r="Q96" s="174" t="str">
        <f>IF('વિદ્યાર્થી માહિતી'!C93="","",'સામયિક કસોટી-2'!O95)</f>
        <v/>
      </c>
      <c r="R96" s="51"/>
      <c r="S96" s="51"/>
      <c r="T96" s="186" t="str">
        <f>IF('વિદ્યાર્થી માહિતી'!C93="","",ROUND(SUM(P96:S96),0))</f>
        <v/>
      </c>
      <c r="U96" s="184"/>
      <c r="V96" s="174" t="str">
        <f>IF('વિદ્યાર્થી માહિતી'!C93="","",'સામયિક કસોટી-1'!P95)</f>
        <v/>
      </c>
      <c r="W96" s="174" t="str">
        <f>IF('વિદ્યાર્થી માહિતી'!C93="","",'સામયિક કસોટી-2'!P95)</f>
        <v/>
      </c>
      <c r="X96" s="51"/>
      <c r="Y96" s="51"/>
      <c r="Z96" s="186" t="str">
        <f>IF('વિદ્યાર્થી માહિતી'!C93="","",ROUND(SUM(V96:Y96),0))</f>
        <v/>
      </c>
      <c r="AA96" s="184"/>
      <c r="AB96" s="174" t="str">
        <f>IF('વિદ્યાર્થી માહિતી'!C93="","",'સામયિક કસોટી-1'!Q95)</f>
        <v/>
      </c>
      <c r="AC96" s="174" t="str">
        <f>IF('વિદ્યાર્થી માહિતી'!C93="","",'સામયિક કસોટી-2'!Q95)</f>
        <v/>
      </c>
      <c r="AD96" s="51"/>
      <c r="AE96" s="51"/>
      <c r="AF96" s="186" t="str">
        <f>IF('વિદ્યાર્થી માહિતી'!C93="","",ROUND(SUM(AB96:AE96),0))</f>
        <v/>
      </c>
      <c r="AG96" s="184"/>
      <c r="AH96" s="174" t="str">
        <f>IF('વિદ્યાર્થી માહિતી'!C93="","",'સામયિક કસોટી-1'!R95)</f>
        <v/>
      </c>
      <c r="AI96" s="174" t="str">
        <f>IF('વિદ્યાર્થી માહિતી'!C93="","",'સામયિક કસોટી-2'!R95)</f>
        <v/>
      </c>
      <c r="AJ96" s="51"/>
      <c r="AK96" s="51"/>
      <c r="AL96" s="186" t="str">
        <f>IF('વિદ્યાર્થી માહિતી'!C93="","",ROUND(SUM(AH96:AK96),0))</f>
        <v/>
      </c>
      <c r="AM96" s="184"/>
      <c r="AN96" s="174" t="str">
        <f>IF('વિદ્યાર્થી માહિતી'!C93="","",'સામયિક કસોટી-1'!S95)</f>
        <v/>
      </c>
      <c r="AO96" s="174" t="str">
        <f>IF('વિદ્યાર્થી માહિતી'!C93="","",'સામયિક કસોટી-2'!S95)</f>
        <v/>
      </c>
      <c r="AP96" s="51"/>
      <c r="AQ96" s="51"/>
      <c r="AR96" s="186" t="str">
        <f>IF('વિદ્યાર્થી માહિતી'!C93="","",ROUND(SUM(AN96:AQ96),0))</f>
        <v/>
      </c>
      <c r="AS96" s="184"/>
      <c r="AT96" s="51"/>
      <c r="AU96" s="51"/>
      <c r="AV96" s="182" t="str">
        <f>IF('વિદ્યાર્થી માહિતી'!C93="","",ROUND(SUM(AT96:AU96),0))</f>
        <v/>
      </c>
      <c r="AW96" s="184"/>
      <c r="AX96" s="51"/>
      <c r="AY96" s="51"/>
      <c r="AZ96" s="182" t="str">
        <f>IF('વિદ્યાર્થી માહિતી'!C93="","",ROUND(SUM(AX96:AY96),0))</f>
        <v/>
      </c>
      <c r="BA96" s="184"/>
      <c r="BB96" s="51"/>
      <c r="BC96" s="51"/>
      <c r="BD96" s="182" t="str">
        <f>IF('વિદ્યાર્થી માહિતી'!C93="","",ROUND(SUM(BB96:BC96),0))</f>
        <v/>
      </c>
    </row>
    <row r="97" spans="1:56" ht="23.25" customHeight="1" x14ac:dyDescent="0.2">
      <c r="A97" s="41">
        <f>'વિદ્યાર્થી માહિતી'!A94</f>
        <v>93</v>
      </c>
      <c r="B97" s="41" t="str">
        <f>IF('વિદ્યાર્થી માહિતી'!B94="","",'વિદ્યાર્થી માહિતી'!B94)</f>
        <v/>
      </c>
      <c r="C97" s="52" t="str">
        <f>IF('વિદ્યાર્થી માહિતી'!C94="","",'વિદ્યાર્થી માહિતી'!C94)</f>
        <v/>
      </c>
      <c r="D97" s="174" t="str">
        <f>IF(C97="","",'સામયિક કસોટી-1'!M96)</f>
        <v/>
      </c>
      <c r="E97" s="174" t="str">
        <f>IF(C97="","",'સામયિક કસોટી-2'!M96)</f>
        <v/>
      </c>
      <c r="F97" s="51"/>
      <c r="G97" s="51"/>
      <c r="H97" s="186" t="str">
        <f>IF('વિદ્યાર્થી માહિતી'!C94="","",ROUND(SUM(D97:G97),0))</f>
        <v/>
      </c>
      <c r="I97" s="184"/>
      <c r="J97" s="174" t="str">
        <f>IF('વિદ્યાર્થી માહિતી'!C94="","",'સામયિક કસોટી-1'!N96)</f>
        <v/>
      </c>
      <c r="K97" s="174" t="str">
        <f>IF('વિદ્યાર્થી માહિતી'!C94="","",'સામયિક કસોટી-2'!N96)</f>
        <v/>
      </c>
      <c r="L97" s="51"/>
      <c r="M97" s="51"/>
      <c r="N97" s="186" t="str">
        <f>IF('વિદ્યાર્થી માહિતી'!C94="","",ROUND(SUM(J97:M97),0))</f>
        <v/>
      </c>
      <c r="O97" s="184"/>
      <c r="P97" s="174" t="str">
        <f>IF('વિદ્યાર્થી માહિતી'!C94="","",'સામયિક કસોટી-1'!O96)</f>
        <v/>
      </c>
      <c r="Q97" s="174" t="str">
        <f>IF('વિદ્યાર્થી માહિતી'!C94="","",'સામયિક કસોટી-2'!O96)</f>
        <v/>
      </c>
      <c r="R97" s="51"/>
      <c r="S97" s="51"/>
      <c r="T97" s="186" t="str">
        <f>IF('વિદ્યાર્થી માહિતી'!C94="","",ROUND(SUM(P97:S97),0))</f>
        <v/>
      </c>
      <c r="U97" s="184"/>
      <c r="V97" s="174" t="str">
        <f>IF('વિદ્યાર્થી માહિતી'!C94="","",'સામયિક કસોટી-1'!P96)</f>
        <v/>
      </c>
      <c r="W97" s="174" t="str">
        <f>IF('વિદ્યાર્થી માહિતી'!C94="","",'સામયિક કસોટી-2'!P96)</f>
        <v/>
      </c>
      <c r="X97" s="51"/>
      <c r="Y97" s="51"/>
      <c r="Z97" s="186" t="str">
        <f>IF('વિદ્યાર્થી માહિતી'!C94="","",ROUND(SUM(V97:Y97),0))</f>
        <v/>
      </c>
      <c r="AA97" s="184"/>
      <c r="AB97" s="174" t="str">
        <f>IF('વિદ્યાર્થી માહિતી'!C94="","",'સામયિક કસોટી-1'!Q96)</f>
        <v/>
      </c>
      <c r="AC97" s="174" t="str">
        <f>IF('વિદ્યાર્થી માહિતી'!C94="","",'સામયિક કસોટી-2'!Q96)</f>
        <v/>
      </c>
      <c r="AD97" s="51"/>
      <c r="AE97" s="51"/>
      <c r="AF97" s="186" t="str">
        <f>IF('વિદ્યાર્થી માહિતી'!C94="","",ROUND(SUM(AB97:AE97),0))</f>
        <v/>
      </c>
      <c r="AG97" s="184"/>
      <c r="AH97" s="174" t="str">
        <f>IF('વિદ્યાર્થી માહિતી'!C94="","",'સામયિક કસોટી-1'!R96)</f>
        <v/>
      </c>
      <c r="AI97" s="174" t="str">
        <f>IF('વિદ્યાર્થી માહિતી'!C94="","",'સામયિક કસોટી-2'!R96)</f>
        <v/>
      </c>
      <c r="AJ97" s="51"/>
      <c r="AK97" s="51"/>
      <c r="AL97" s="186" t="str">
        <f>IF('વિદ્યાર્થી માહિતી'!C94="","",ROUND(SUM(AH97:AK97),0))</f>
        <v/>
      </c>
      <c r="AM97" s="184"/>
      <c r="AN97" s="174" t="str">
        <f>IF('વિદ્યાર્થી માહિતી'!C94="","",'સામયિક કસોટી-1'!S96)</f>
        <v/>
      </c>
      <c r="AO97" s="174" t="str">
        <f>IF('વિદ્યાર્થી માહિતી'!C94="","",'સામયિક કસોટી-2'!S96)</f>
        <v/>
      </c>
      <c r="AP97" s="51"/>
      <c r="AQ97" s="51"/>
      <c r="AR97" s="186" t="str">
        <f>IF('વિદ્યાર્થી માહિતી'!C94="","",ROUND(SUM(AN97:AQ97),0))</f>
        <v/>
      </c>
      <c r="AS97" s="184"/>
      <c r="AT97" s="51"/>
      <c r="AU97" s="51"/>
      <c r="AV97" s="182" t="str">
        <f>IF('વિદ્યાર્થી માહિતી'!C94="","",ROUND(SUM(AT97:AU97),0))</f>
        <v/>
      </c>
      <c r="AW97" s="184"/>
      <c r="AX97" s="51"/>
      <c r="AY97" s="51"/>
      <c r="AZ97" s="182" t="str">
        <f>IF('વિદ્યાર્થી માહિતી'!C94="","",ROUND(SUM(AX97:AY97),0))</f>
        <v/>
      </c>
      <c r="BA97" s="184"/>
      <c r="BB97" s="51"/>
      <c r="BC97" s="51"/>
      <c r="BD97" s="182" t="str">
        <f>IF('વિદ્યાર્થી માહિતી'!C94="","",ROUND(SUM(BB97:BC97),0))</f>
        <v/>
      </c>
    </row>
    <row r="98" spans="1:56" ht="23.25" customHeight="1" x14ac:dyDescent="0.2">
      <c r="A98" s="41">
        <f>'વિદ્યાર્થી માહિતી'!A95</f>
        <v>94</v>
      </c>
      <c r="B98" s="41" t="str">
        <f>IF('વિદ્યાર્થી માહિતી'!B95="","",'વિદ્યાર્થી માહિતી'!B95)</f>
        <v/>
      </c>
      <c r="C98" s="52" t="str">
        <f>IF('વિદ્યાર્થી માહિતી'!C95="","",'વિદ્યાર્થી માહિતી'!C95)</f>
        <v/>
      </c>
      <c r="D98" s="174" t="str">
        <f>IF(C98="","",'સામયિક કસોટી-1'!M97)</f>
        <v/>
      </c>
      <c r="E98" s="174" t="str">
        <f>IF(C98="","",'સામયિક કસોટી-2'!M97)</f>
        <v/>
      </c>
      <c r="F98" s="51"/>
      <c r="G98" s="51"/>
      <c r="H98" s="186" t="str">
        <f>IF('વિદ્યાર્થી માહિતી'!C95="","",ROUND(SUM(D98:G98),0))</f>
        <v/>
      </c>
      <c r="I98" s="184"/>
      <c r="J98" s="174" t="str">
        <f>IF('વિદ્યાર્થી માહિતી'!C95="","",'સામયિક કસોટી-1'!N97)</f>
        <v/>
      </c>
      <c r="K98" s="174" t="str">
        <f>IF('વિદ્યાર્થી માહિતી'!C95="","",'સામયિક કસોટી-2'!N97)</f>
        <v/>
      </c>
      <c r="L98" s="51"/>
      <c r="M98" s="51"/>
      <c r="N98" s="186" t="str">
        <f>IF('વિદ્યાર્થી માહિતી'!C95="","",ROUND(SUM(J98:M98),0))</f>
        <v/>
      </c>
      <c r="O98" s="184"/>
      <c r="P98" s="174" t="str">
        <f>IF('વિદ્યાર્થી માહિતી'!C95="","",'સામયિક કસોટી-1'!O97)</f>
        <v/>
      </c>
      <c r="Q98" s="174" t="str">
        <f>IF('વિદ્યાર્થી માહિતી'!C95="","",'સામયિક કસોટી-2'!O97)</f>
        <v/>
      </c>
      <c r="R98" s="51"/>
      <c r="S98" s="51"/>
      <c r="T98" s="186" t="str">
        <f>IF('વિદ્યાર્થી માહિતી'!C95="","",ROUND(SUM(P98:S98),0))</f>
        <v/>
      </c>
      <c r="U98" s="184"/>
      <c r="V98" s="174" t="str">
        <f>IF('વિદ્યાર્થી માહિતી'!C95="","",'સામયિક કસોટી-1'!P97)</f>
        <v/>
      </c>
      <c r="W98" s="174" t="str">
        <f>IF('વિદ્યાર્થી માહિતી'!C95="","",'સામયિક કસોટી-2'!P97)</f>
        <v/>
      </c>
      <c r="X98" s="51"/>
      <c r="Y98" s="51"/>
      <c r="Z98" s="186" t="str">
        <f>IF('વિદ્યાર્થી માહિતી'!C95="","",ROUND(SUM(V98:Y98),0))</f>
        <v/>
      </c>
      <c r="AA98" s="184"/>
      <c r="AB98" s="174" t="str">
        <f>IF('વિદ્યાર્થી માહિતી'!C95="","",'સામયિક કસોટી-1'!Q97)</f>
        <v/>
      </c>
      <c r="AC98" s="174" t="str">
        <f>IF('વિદ્યાર્થી માહિતી'!C95="","",'સામયિક કસોટી-2'!Q97)</f>
        <v/>
      </c>
      <c r="AD98" s="51"/>
      <c r="AE98" s="51"/>
      <c r="AF98" s="186" t="str">
        <f>IF('વિદ્યાર્થી માહિતી'!C95="","",ROUND(SUM(AB98:AE98),0))</f>
        <v/>
      </c>
      <c r="AG98" s="184"/>
      <c r="AH98" s="174" t="str">
        <f>IF('વિદ્યાર્થી માહિતી'!C95="","",'સામયિક કસોટી-1'!R97)</f>
        <v/>
      </c>
      <c r="AI98" s="174" t="str">
        <f>IF('વિદ્યાર્થી માહિતી'!C95="","",'સામયિક કસોટી-2'!R97)</f>
        <v/>
      </c>
      <c r="AJ98" s="51"/>
      <c r="AK98" s="51"/>
      <c r="AL98" s="186" t="str">
        <f>IF('વિદ્યાર્થી માહિતી'!C95="","",ROUND(SUM(AH98:AK98),0))</f>
        <v/>
      </c>
      <c r="AM98" s="184"/>
      <c r="AN98" s="174" t="str">
        <f>IF('વિદ્યાર્થી માહિતી'!C95="","",'સામયિક કસોટી-1'!S97)</f>
        <v/>
      </c>
      <c r="AO98" s="174" t="str">
        <f>IF('વિદ્યાર્થી માહિતી'!C95="","",'સામયિક કસોટી-2'!S97)</f>
        <v/>
      </c>
      <c r="AP98" s="51"/>
      <c r="AQ98" s="51"/>
      <c r="AR98" s="186" t="str">
        <f>IF('વિદ્યાર્થી માહિતી'!C95="","",ROUND(SUM(AN98:AQ98),0))</f>
        <v/>
      </c>
      <c r="AS98" s="184"/>
      <c r="AT98" s="51"/>
      <c r="AU98" s="51"/>
      <c r="AV98" s="182" t="str">
        <f>IF('વિદ્યાર્થી માહિતી'!C95="","",ROUND(SUM(AT98:AU98),0))</f>
        <v/>
      </c>
      <c r="AW98" s="184"/>
      <c r="AX98" s="51"/>
      <c r="AY98" s="51"/>
      <c r="AZ98" s="182" t="str">
        <f>IF('વિદ્યાર્થી માહિતી'!C95="","",ROUND(SUM(AX98:AY98),0))</f>
        <v/>
      </c>
      <c r="BA98" s="184"/>
      <c r="BB98" s="51"/>
      <c r="BC98" s="51"/>
      <c r="BD98" s="182" t="str">
        <f>IF('વિદ્યાર્થી માહિતી'!C95="","",ROUND(SUM(BB98:BC98),0))</f>
        <v/>
      </c>
    </row>
    <row r="99" spans="1:56" ht="23.25" customHeight="1" x14ac:dyDescent="0.2">
      <c r="A99" s="41">
        <f>'વિદ્યાર્થી માહિતી'!A96</f>
        <v>95</v>
      </c>
      <c r="B99" s="41" t="str">
        <f>IF('વિદ્યાર્થી માહિતી'!B96="","",'વિદ્યાર્થી માહિતી'!B96)</f>
        <v/>
      </c>
      <c r="C99" s="52" t="str">
        <f>IF('વિદ્યાર્થી માહિતી'!C96="","",'વિદ્યાર્થી માહિતી'!C96)</f>
        <v/>
      </c>
      <c r="D99" s="174" t="str">
        <f>IF(C99="","",'સામયિક કસોટી-1'!M98)</f>
        <v/>
      </c>
      <c r="E99" s="174" t="str">
        <f>IF(C99="","",'સામયિક કસોટી-2'!M98)</f>
        <v/>
      </c>
      <c r="F99" s="51"/>
      <c r="G99" s="51"/>
      <c r="H99" s="186" t="str">
        <f>IF('વિદ્યાર્થી માહિતી'!C96="","",ROUND(SUM(D99:G99),0))</f>
        <v/>
      </c>
      <c r="I99" s="184"/>
      <c r="J99" s="174" t="str">
        <f>IF('વિદ્યાર્થી માહિતી'!C96="","",'સામયિક કસોટી-1'!N98)</f>
        <v/>
      </c>
      <c r="K99" s="174" t="str">
        <f>IF('વિદ્યાર્થી માહિતી'!C96="","",'સામયિક કસોટી-2'!N98)</f>
        <v/>
      </c>
      <c r="L99" s="51"/>
      <c r="M99" s="51"/>
      <c r="N99" s="186" t="str">
        <f>IF('વિદ્યાર્થી માહિતી'!C96="","",ROUND(SUM(J99:M99),0))</f>
        <v/>
      </c>
      <c r="O99" s="184"/>
      <c r="P99" s="174" t="str">
        <f>IF('વિદ્યાર્થી માહિતી'!C96="","",'સામયિક કસોટી-1'!O98)</f>
        <v/>
      </c>
      <c r="Q99" s="174" t="str">
        <f>IF('વિદ્યાર્થી માહિતી'!C96="","",'સામયિક કસોટી-2'!O98)</f>
        <v/>
      </c>
      <c r="R99" s="51"/>
      <c r="S99" s="51"/>
      <c r="T99" s="186" t="str">
        <f>IF('વિદ્યાર્થી માહિતી'!C96="","",ROUND(SUM(P99:S99),0))</f>
        <v/>
      </c>
      <c r="U99" s="184"/>
      <c r="V99" s="174" t="str">
        <f>IF('વિદ્યાર્થી માહિતી'!C96="","",'સામયિક કસોટી-1'!P98)</f>
        <v/>
      </c>
      <c r="W99" s="174" t="str">
        <f>IF('વિદ્યાર્થી માહિતી'!C96="","",'સામયિક કસોટી-2'!P98)</f>
        <v/>
      </c>
      <c r="X99" s="51"/>
      <c r="Y99" s="51"/>
      <c r="Z99" s="186" t="str">
        <f>IF('વિદ્યાર્થી માહિતી'!C96="","",ROUND(SUM(V99:Y99),0))</f>
        <v/>
      </c>
      <c r="AA99" s="184"/>
      <c r="AB99" s="174" t="str">
        <f>IF('વિદ્યાર્થી માહિતી'!C96="","",'સામયિક કસોટી-1'!Q98)</f>
        <v/>
      </c>
      <c r="AC99" s="174" t="str">
        <f>IF('વિદ્યાર્થી માહિતી'!C96="","",'સામયિક કસોટી-2'!Q98)</f>
        <v/>
      </c>
      <c r="AD99" s="51"/>
      <c r="AE99" s="51"/>
      <c r="AF99" s="186" t="str">
        <f>IF('વિદ્યાર્થી માહિતી'!C96="","",ROUND(SUM(AB99:AE99),0))</f>
        <v/>
      </c>
      <c r="AG99" s="184"/>
      <c r="AH99" s="174" t="str">
        <f>IF('વિદ્યાર્થી માહિતી'!C96="","",'સામયિક કસોટી-1'!R98)</f>
        <v/>
      </c>
      <c r="AI99" s="174" t="str">
        <f>IF('વિદ્યાર્થી માહિતી'!C96="","",'સામયિક કસોટી-2'!R98)</f>
        <v/>
      </c>
      <c r="AJ99" s="51"/>
      <c r="AK99" s="51"/>
      <c r="AL99" s="186" t="str">
        <f>IF('વિદ્યાર્થી માહિતી'!C96="","",ROUND(SUM(AH99:AK99),0))</f>
        <v/>
      </c>
      <c r="AM99" s="184"/>
      <c r="AN99" s="174" t="str">
        <f>IF('વિદ્યાર્થી માહિતી'!C96="","",'સામયિક કસોટી-1'!S98)</f>
        <v/>
      </c>
      <c r="AO99" s="174" t="str">
        <f>IF('વિદ્યાર્થી માહિતી'!C96="","",'સામયિક કસોટી-2'!S98)</f>
        <v/>
      </c>
      <c r="AP99" s="51"/>
      <c r="AQ99" s="51"/>
      <c r="AR99" s="186" t="str">
        <f>IF('વિદ્યાર્થી માહિતી'!C96="","",ROUND(SUM(AN99:AQ99),0))</f>
        <v/>
      </c>
      <c r="AS99" s="184"/>
      <c r="AT99" s="51"/>
      <c r="AU99" s="51"/>
      <c r="AV99" s="182" t="str">
        <f>IF('વિદ્યાર્થી માહિતી'!C96="","",ROUND(SUM(AT99:AU99),0))</f>
        <v/>
      </c>
      <c r="AW99" s="184"/>
      <c r="AX99" s="51"/>
      <c r="AY99" s="51"/>
      <c r="AZ99" s="182" t="str">
        <f>IF('વિદ્યાર્થી માહિતી'!C96="","",ROUND(SUM(AX99:AY99),0))</f>
        <v/>
      </c>
      <c r="BA99" s="184"/>
      <c r="BB99" s="51"/>
      <c r="BC99" s="51"/>
      <c r="BD99" s="182" t="str">
        <f>IF('વિદ્યાર્થી માહિતી'!C96="","",ROUND(SUM(BB99:BC99),0))</f>
        <v/>
      </c>
    </row>
    <row r="100" spans="1:56" ht="23.25" customHeight="1" x14ac:dyDescent="0.2">
      <c r="A100" s="41">
        <f>'વિદ્યાર્થી માહિતી'!A97</f>
        <v>96</v>
      </c>
      <c r="B100" s="41" t="str">
        <f>IF('વિદ્યાર્થી માહિતી'!B97="","",'વિદ્યાર્થી માહિતી'!B97)</f>
        <v/>
      </c>
      <c r="C100" s="52" t="str">
        <f>IF('વિદ્યાર્થી માહિતી'!C97="","",'વિદ્યાર્થી માહિતી'!C97)</f>
        <v/>
      </c>
      <c r="D100" s="174" t="str">
        <f>IF(C100="","",'સામયિક કસોટી-1'!M99)</f>
        <v/>
      </c>
      <c r="E100" s="174" t="str">
        <f>IF(C100="","",'સામયિક કસોટી-2'!M99)</f>
        <v/>
      </c>
      <c r="F100" s="51"/>
      <c r="G100" s="51"/>
      <c r="H100" s="186" t="str">
        <f>IF('વિદ્યાર્થી માહિતી'!C97="","",ROUND(SUM(D100:G100),0))</f>
        <v/>
      </c>
      <c r="I100" s="184"/>
      <c r="J100" s="174" t="str">
        <f>IF('વિદ્યાર્થી માહિતી'!C97="","",'સામયિક કસોટી-1'!N99)</f>
        <v/>
      </c>
      <c r="K100" s="174" t="str">
        <f>IF('વિદ્યાર્થી માહિતી'!C97="","",'સામયિક કસોટી-2'!N99)</f>
        <v/>
      </c>
      <c r="L100" s="51"/>
      <c r="M100" s="51"/>
      <c r="N100" s="186" t="str">
        <f>IF('વિદ્યાર્થી માહિતી'!C97="","",ROUND(SUM(J100:M100),0))</f>
        <v/>
      </c>
      <c r="O100" s="184"/>
      <c r="P100" s="174" t="str">
        <f>IF('વિદ્યાર્થી માહિતી'!C97="","",'સામયિક કસોટી-1'!O99)</f>
        <v/>
      </c>
      <c r="Q100" s="174" t="str">
        <f>IF('વિદ્યાર્થી માહિતી'!C97="","",'સામયિક કસોટી-2'!O99)</f>
        <v/>
      </c>
      <c r="R100" s="51"/>
      <c r="S100" s="51"/>
      <c r="T100" s="186" t="str">
        <f>IF('વિદ્યાર્થી માહિતી'!C97="","",ROUND(SUM(P100:S100),0))</f>
        <v/>
      </c>
      <c r="U100" s="184"/>
      <c r="V100" s="174" t="str">
        <f>IF('વિદ્યાર્થી માહિતી'!C97="","",'સામયિક કસોટી-1'!P99)</f>
        <v/>
      </c>
      <c r="W100" s="174" t="str">
        <f>IF('વિદ્યાર્થી માહિતી'!C97="","",'સામયિક કસોટી-2'!P99)</f>
        <v/>
      </c>
      <c r="X100" s="51"/>
      <c r="Y100" s="51"/>
      <c r="Z100" s="186" t="str">
        <f>IF('વિદ્યાર્થી માહિતી'!C97="","",ROUND(SUM(V100:Y100),0))</f>
        <v/>
      </c>
      <c r="AA100" s="184"/>
      <c r="AB100" s="174" t="str">
        <f>IF('વિદ્યાર્થી માહિતી'!C97="","",'સામયિક કસોટી-1'!Q99)</f>
        <v/>
      </c>
      <c r="AC100" s="174" t="str">
        <f>IF('વિદ્યાર્થી માહિતી'!C97="","",'સામયિક કસોટી-2'!Q99)</f>
        <v/>
      </c>
      <c r="AD100" s="51"/>
      <c r="AE100" s="51"/>
      <c r="AF100" s="186" t="str">
        <f>IF('વિદ્યાર્થી માહિતી'!C97="","",ROUND(SUM(AB100:AE100),0))</f>
        <v/>
      </c>
      <c r="AG100" s="184"/>
      <c r="AH100" s="174" t="str">
        <f>IF('વિદ્યાર્થી માહિતી'!C97="","",'સામયિક કસોટી-1'!R99)</f>
        <v/>
      </c>
      <c r="AI100" s="174" t="str">
        <f>IF('વિદ્યાર્થી માહિતી'!C97="","",'સામયિક કસોટી-2'!R99)</f>
        <v/>
      </c>
      <c r="AJ100" s="51"/>
      <c r="AK100" s="51"/>
      <c r="AL100" s="186" t="str">
        <f>IF('વિદ્યાર્થી માહિતી'!C97="","",ROUND(SUM(AH100:AK100),0))</f>
        <v/>
      </c>
      <c r="AM100" s="184"/>
      <c r="AN100" s="174" t="str">
        <f>IF('વિદ્યાર્થી માહિતી'!C97="","",'સામયિક કસોટી-1'!S99)</f>
        <v/>
      </c>
      <c r="AO100" s="174" t="str">
        <f>IF('વિદ્યાર્થી માહિતી'!C97="","",'સામયિક કસોટી-2'!S99)</f>
        <v/>
      </c>
      <c r="AP100" s="51"/>
      <c r="AQ100" s="51"/>
      <c r="AR100" s="186" t="str">
        <f>IF('વિદ્યાર્થી માહિતી'!C97="","",ROUND(SUM(AN100:AQ100),0))</f>
        <v/>
      </c>
      <c r="AS100" s="184"/>
      <c r="AT100" s="51"/>
      <c r="AU100" s="51"/>
      <c r="AV100" s="182" t="str">
        <f>IF('વિદ્યાર્થી માહિતી'!C97="","",ROUND(SUM(AT100:AU100),0))</f>
        <v/>
      </c>
      <c r="AW100" s="184"/>
      <c r="AX100" s="51"/>
      <c r="AY100" s="51"/>
      <c r="AZ100" s="182" t="str">
        <f>IF('વિદ્યાર્થી માહિતી'!C97="","",ROUND(SUM(AX100:AY100),0))</f>
        <v/>
      </c>
      <c r="BA100" s="184"/>
      <c r="BB100" s="51"/>
      <c r="BC100" s="51"/>
      <c r="BD100" s="182" t="str">
        <f>IF('વિદ્યાર્થી માહિતી'!C97="","",ROUND(SUM(BB100:BC100),0))</f>
        <v/>
      </c>
    </row>
    <row r="101" spans="1:56" ht="23.25" customHeight="1" x14ac:dyDescent="0.2">
      <c r="A101" s="41">
        <f>'વિદ્યાર્થી માહિતી'!A98</f>
        <v>97</v>
      </c>
      <c r="B101" s="41" t="str">
        <f>IF('વિદ્યાર્થી માહિતી'!B98="","",'વિદ્યાર્થી માહિતી'!B98)</f>
        <v/>
      </c>
      <c r="C101" s="52" t="str">
        <f>IF('વિદ્યાર્થી માહિતી'!C98="","",'વિદ્યાર્થી માહિતી'!C98)</f>
        <v/>
      </c>
      <c r="D101" s="174" t="str">
        <f>IF(C101="","",'સામયિક કસોટી-1'!M100)</f>
        <v/>
      </c>
      <c r="E101" s="174" t="str">
        <f>IF(C101="","",'સામયિક કસોટી-2'!M100)</f>
        <v/>
      </c>
      <c r="F101" s="51"/>
      <c r="G101" s="51"/>
      <c r="H101" s="186" t="str">
        <f>IF('વિદ્યાર્થી માહિતી'!C98="","",ROUND(SUM(D101:G101),0))</f>
        <v/>
      </c>
      <c r="I101" s="184"/>
      <c r="J101" s="174" t="str">
        <f>IF('વિદ્યાર્થી માહિતી'!C98="","",'સામયિક કસોટી-1'!N100)</f>
        <v/>
      </c>
      <c r="K101" s="174" t="str">
        <f>IF('વિદ્યાર્થી માહિતી'!C98="","",'સામયિક કસોટી-2'!N100)</f>
        <v/>
      </c>
      <c r="L101" s="51"/>
      <c r="M101" s="51"/>
      <c r="N101" s="186" t="str">
        <f>IF('વિદ્યાર્થી માહિતી'!C98="","",ROUND(SUM(J101:M101),0))</f>
        <v/>
      </c>
      <c r="O101" s="184"/>
      <c r="P101" s="174" t="str">
        <f>IF('વિદ્યાર્થી માહિતી'!C98="","",'સામયિક કસોટી-1'!O100)</f>
        <v/>
      </c>
      <c r="Q101" s="174" t="str">
        <f>IF('વિદ્યાર્થી માહિતી'!C98="","",'સામયિક કસોટી-2'!O100)</f>
        <v/>
      </c>
      <c r="R101" s="51"/>
      <c r="S101" s="51"/>
      <c r="T101" s="186" t="str">
        <f>IF('વિદ્યાર્થી માહિતી'!C98="","",ROUND(SUM(P101:S101),0))</f>
        <v/>
      </c>
      <c r="U101" s="184"/>
      <c r="V101" s="174" t="str">
        <f>IF('વિદ્યાર્થી માહિતી'!C98="","",'સામયિક કસોટી-1'!P100)</f>
        <v/>
      </c>
      <c r="W101" s="174" t="str">
        <f>IF('વિદ્યાર્થી માહિતી'!C98="","",'સામયિક કસોટી-2'!P100)</f>
        <v/>
      </c>
      <c r="X101" s="51"/>
      <c r="Y101" s="51"/>
      <c r="Z101" s="186" t="str">
        <f>IF('વિદ્યાર્થી માહિતી'!C98="","",ROUND(SUM(V101:Y101),0))</f>
        <v/>
      </c>
      <c r="AA101" s="184"/>
      <c r="AB101" s="174" t="str">
        <f>IF('વિદ્યાર્થી માહિતી'!C98="","",'સામયિક કસોટી-1'!Q100)</f>
        <v/>
      </c>
      <c r="AC101" s="174" t="str">
        <f>IF('વિદ્યાર્થી માહિતી'!C98="","",'સામયિક કસોટી-2'!Q100)</f>
        <v/>
      </c>
      <c r="AD101" s="51"/>
      <c r="AE101" s="51"/>
      <c r="AF101" s="186" t="str">
        <f>IF('વિદ્યાર્થી માહિતી'!C98="","",ROUND(SUM(AB101:AE101),0))</f>
        <v/>
      </c>
      <c r="AG101" s="184"/>
      <c r="AH101" s="174" t="str">
        <f>IF('વિદ્યાર્થી માહિતી'!C98="","",'સામયિક કસોટી-1'!R100)</f>
        <v/>
      </c>
      <c r="AI101" s="174" t="str">
        <f>IF('વિદ્યાર્થી માહિતી'!C98="","",'સામયિક કસોટી-2'!R100)</f>
        <v/>
      </c>
      <c r="AJ101" s="51"/>
      <c r="AK101" s="51"/>
      <c r="AL101" s="186" t="str">
        <f>IF('વિદ્યાર્થી માહિતી'!C98="","",ROUND(SUM(AH101:AK101),0))</f>
        <v/>
      </c>
      <c r="AM101" s="184"/>
      <c r="AN101" s="174" t="str">
        <f>IF('વિદ્યાર્થી માહિતી'!C98="","",'સામયિક કસોટી-1'!S100)</f>
        <v/>
      </c>
      <c r="AO101" s="174" t="str">
        <f>IF('વિદ્યાર્થી માહિતી'!C98="","",'સામયિક કસોટી-2'!S100)</f>
        <v/>
      </c>
      <c r="AP101" s="51"/>
      <c r="AQ101" s="51"/>
      <c r="AR101" s="186" t="str">
        <f>IF('વિદ્યાર્થી માહિતી'!C98="","",ROUND(SUM(AN101:AQ101),0))</f>
        <v/>
      </c>
      <c r="AS101" s="184"/>
      <c r="AT101" s="51"/>
      <c r="AU101" s="51"/>
      <c r="AV101" s="182" t="str">
        <f>IF('વિદ્યાર્થી માહિતી'!C98="","",ROUND(SUM(AT101:AU101),0))</f>
        <v/>
      </c>
      <c r="AW101" s="184"/>
      <c r="AX101" s="51"/>
      <c r="AY101" s="51"/>
      <c r="AZ101" s="182" t="str">
        <f>IF('વિદ્યાર્થી માહિતી'!C98="","",ROUND(SUM(AX101:AY101),0))</f>
        <v/>
      </c>
      <c r="BA101" s="184"/>
      <c r="BB101" s="51"/>
      <c r="BC101" s="51"/>
      <c r="BD101" s="182" t="str">
        <f>IF('વિદ્યાર્થી માહિતી'!C98="","",ROUND(SUM(BB101:BC101),0))</f>
        <v/>
      </c>
    </row>
    <row r="102" spans="1:56" ht="23.25" customHeight="1" x14ac:dyDescent="0.2">
      <c r="A102" s="41">
        <f>'વિદ્યાર્થી માહિતી'!A99</f>
        <v>98</v>
      </c>
      <c r="B102" s="41" t="str">
        <f>IF('વિદ્યાર્થી માહિતી'!B99="","",'વિદ્યાર્થી માહિતી'!B99)</f>
        <v/>
      </c>
      <c r="C102" s="52" t="str">
        <f>IF('વિદ્યાર્થી માહિતી'!C99="","",'વિદ્યાર્થી માહિતી'!C99)</f>
        <v/>
      </c>
      <c r="D102" s="174" t="str">
        <f>IF(C102="","",'સામયિક કસોટી-1'!M101)</f>
        <v/>
      </c>
      <c r="E102" s="174" t="str">
        <f>IF(C102="","",'સામયિક કસોટી-2'!M101)</f>
        <v/>
      </c>
      <c r="F102" s="51"/>
      <c r="G102" s="51"/>
      <c r="H102" s="186" t="str">
        <f>IF('વિદ્યાર્થી માહિતી'!C99="","",ROUND(SUM(D102:G102),0))</f>
        <v/>
      </c>
      <c r="I102" s="184"/>
      <c r="J102" s="174" t="str">
        <f>IF('વિદ્યાર્થી માહિતી'!C99="","",'સામયિક કસોટી-1'!N101)</f>
        <v/>
      </c>
      <c r="K102" s="174" t="str">
        <f>IF('વિદ્યાર્થી માહિતી'!C99="","",'સામયિક કસોટી-2'!N101)</f>
        <v/>
      </c>
      <c r="L102" s="51"/>
      <c r="M102" s="51"/>
      <c r="N102" s="186" t="str">
        <f>IF('વિદ્યાર્થી માહિતી'!C99="","",ROUND(SUM(J102:M102),0))</f>
        <v/>
      </c>
      <c r="O102" s="184"/>
      <c r="P102" s="174" t="str">
        <f>IF('વિદ્યાર્થી માહિતી'!C99="","",'સામયિક કસોટી-1'!O101)</f>
        <v/>
      </c>
      <c r="Q102" s="174" t="str">
        <f>IF('વિદ્યાર્થી માહિતી'!C99="","",'સામયિક કસોટી-2'!O101)</f>
        <v/>
      </c>
      <c r="R102" s="51"/>
      <c r="S102" s="51"/>
      <c r="T102" s="186" t="str">
        <f>IF('વિદ્યાર્થી માહિતી'!C99="","",ROUND(SUM(P102:S102),0))</f>
        <v/>
      </c>
      <c r="U102" s="184"/>
      <c r="V102" s="174" t="str">
        <f>IF('વિદ્યાર્થી માહિતી'!C99="","",'સામયિક કસોટી-1'!P101)</f>
        <v/>
      </c>
      <c r="W102" s="174" t="str">
        <f>IF('વિદ્યાર્થી માહિતી'!C99="","",'સામયિક કસોટી-2'!P101)</f>
        <v/>
      </c>
      <c r="X102" s="51"/>
      <c r="Y102" s="51"/>
      <c r="Z102" s="186" t="str">
        <f>IF('વિદ્યાર્થી માહિતી'!C99="","",ROUND(SUM(V102:Y102),0))</f>
        <v/>
      </c>
      <c r="AA102" s="184"/>
      <c r="AB102" s="174" t="str">
        <f>IF('વિદ્યાર્થી માહિતી'!C99="","",'સામયિક કસોટી-1'!Q101)</f>
        <v/>
      </c>
      <c r="AC102" s="174" t="str">
        <f>IF('વિદ્યાર્થી માહિતી'!C99="","",'સામયિક કસોટી-2'!Q101)</f>
        <v/>
      </c>
      <c r="AD102" s="51"/>
      <c r="AE102" s="51"/>
      <c r="AF102" s="186" t="str">
        <f>IF('વિદ્યાર્થી માહિતી'!C99="","",ROUND(SUM(AB102:AE102),0))</f>
        <v/>
      </c>
      <c r="AG102" s="184"/>
      <c r="AH102" s="174" t="str">
        <f>IF('વિદ્યાર્થી માહિતી'!C99="","",'સામયિક કસોટી-1'!R101)</f>
        <v/>
      </c>
      <c r="AI102" s="174" t="str">
        <f>IF('વિદ્યાર્થી માહિતી'!C99="","",'સામયિક કસોટી-2'!R101)</f>
        <v/>
      </c>
      <c r="AJ102" s="51"/>
      <c r="AK102" s="51"/>
      <c r="AL102" s="186" t="str">
        <f>IF('વિદ્યાર્થી માહિતી'!C99="","",ROUND(SUM(AH102:AK102),0))</f>
        <v/>
      </c>
      <c r="AM102" s="184"/>
      <c r="AN102" s="174" t="str">
        <f>IF('વિદ્યાર્થી માહિતી'!C99="","",'સામયિક કસોટી-1'!S101)</f>
        <v/>
      </c>
      <c r="AO102" s="174" t="str">
        <f>IF('વિદ્યાર્થી માહિતી'!C99="","",'સામયિક કસોટી-2'!S101)</f>
        <v/>
      </c>
      <c r="AP102" s="51"/>
      <c r="AQ102" s="51"/>
      <c r="AR102" s="186" t="str">
        <f>IF('વિદ્યાર્થી માહિતી'!C99="","",ROUND(SUM(AN102:AQ102),0))</f>
        <v/>
      </c>
      <c r="AS102" s="184"/>
      <c r="AT102" s="51"/>
      <c r="AU102" s="51"/>
      <c r="AV102" s="182" t="str">
        <f>IF('વિદ્યાર્થી માહિતી'!C99="","",ROUND(SUM(AT102:AU102),0))</f>
        <v/>
      </c>
      <c r="AW102" s="184"/>
      <c r="AX102" s="51"/>
      <c r="AY102" s="51"/>
      <c r="AZ102" s="182" t="str">
        <f>IF('વિદ્યાર્થી માહિતી'!C99="","",ROUND(SUM(AX102:AY102),0))</f>
        <v/>
      </c>
      <c r="BA102" s="184"/>
      <c r="BB102" s="51"/>
      <c r="BC102" s="51"/>
      <c r="BD102" s="182" t="str">
        <f>IF('વિદ્યાર્થી માહિતી'!C99="","",ROUND(SUM(BB102:BC102),0))</f>
        <v/>
      </c>
    </row>
    <row r="103" spans="1:56" ht="23.25" customHeight="1" x14ac:dyDescent="0.2">
      <c r="A103" s="41">
        <f>'વિદ્યાર્થી માહિતી'!A100</f>
        <v>99</v>
      </c>
      <c r="B103" s="41" t="str">
        <f>IF('વિદ્યાર્થી માહિતી'!B100="","",'વિદ્યાર્થી માહિતી'!B100)</f>
        <v/>
      </c>
      <c r="C103" s="52" t="str">
        <f>IF('વિદ્યાર્થી માહિતી'!C100="","",'વિદ્યાર્થી માહિતી'!C100)</f>
        <v/>
      </c>
      <c r="D103" s="174" t="str">
        <f>IF(C103="","",'સામયિક કસોટી-1'!M102)</f>
        <v/>
      </c>
      <c r="E103" s="174" t="str">
        <f>IF(C103="","",'સામયિક કસોટી-2'!M102)</f>
        <v/>
      </c>
      <c r="F103" s="51"/>
      <c r="G103" s="51"/>
      <c r="H103" s="186" t="str">
        <f>IF('વિદ્યાર્થી માહિતી'!C100="","",ROUND(SUM(D103:G103),0))</f>
        <v/>
      </c>
      <c r="I103" s="184"/>
      <c r="J103" s="174" t="str">
        <f>IF('વિદ્યાર્થી માહિતી'!C100="","",'સામયિક કસોટી-1'!N102)</f>
        <v/>
      </c>
      <c r="K103" s="174" t="str">
        <f>IF('વિદ્યાર્થી માહિતી'!C100="","",'સામયિક કસોટી-2'!N102)</f>
        <v/>
      </c>
      <c r="L103" s="51"/>
      <c r="M103" s="51"/>
      <c r="N103" s="186" t="str">
        <f>IF('વિદ્યાર્થી માહિતી'!C100="","",ROUND(SUM(J103:M103),0))</f>
        <v/>
      </c>
      <c r="O103" s="184"/>
      <c r="P103" s="174" t="str">
        <f>IF('વિદ્યાર્થી માહિતી'!C100="","",'સામયિક કસોટી-1'!O102)</f>
        <v/>
      </c>
      <c r="Q103" s="174" t="str">
        <f>IF('વિદ્યાર્થી માહિતી'!C100="","",'સામયિક કસોટી-2'!O102)</f>
        <v/>
      </c>
      <c r="R103" s="51"/>
      <c r="S103" s="51"/>
      <c r="T103" s="186" t="str">
        <f>IF('વિદ્યાર્થી માહિતી'!C100="","",ROUND(SUM(P103:S103),0))</f>
        <v/>
      </c>
      <c r="U103" s="184"/>
      <c r="V103" s="174" t="str">
        <f>IF('વિદ્યાર્થી માહિતી'!C100="","",'સામયિક કસોટી-1'!P102)</f>
        <v/>
      </c>
      <c r="W103" s="174" t="str">
        <f>IF('વિદ્યાર્થી માહિતી'!C100="","",'સામયિક કસોટી-2'!P102)</f>
        <v/>
      </c>
      <c r="X103" s="51"/>
      <c r="Y103" s="51"/>
      <c r="Z103" s="186" t="str">
        <f>IF('વિદ્યાર્થી માહિતી'!C100="","",ROUND(SUM(V103:Y103),0))</f>
        <v/>
      </c>
      <c r="AA103" s="184"/>
      <c r="AB103" s="174" t="str">
        <f>IF('વિદ્યાર્થી માહિતી'!C100="","",'સામયિક કસોટી-1'!Q102)</f>
        <v/>
      </c>
      <c r="AC103" s="174" t="str">
        <f>IF('વિદ્યાર્થી માહિતી'!C100="","",'સામયિક કસોટી-2'!Q102)</f>
        <v/>
      </c>
      <c r="AD103" s="51"/>
      <c r="AE103" s="51"/>
      <c r="AF103" s="186" t="str">
        <f>IF('વિદ્યાર્થી માહિતી'!C100="","",ROUND(SUM(AB103:AE103),0))</f>
        <v/>
      </c>
      <c r="AG103" s="184"/>
      <c r="AH103" s="174" t="str">
        <f>IF('વિદ્યાર્થી માહિતી'!C100="","",'સામયિક કસોટી-1'!R102)</f>
        <v/>
      </c>
      <c r="AI103" s="174" t="str">
        <f>IF('વિદ્યાર્થી માહિતી'!C100="","",'સામયિક કસોટી-2'!R102)</f>
        <v/>
      </c>
      <c r="AJ103" s="51"/>
      <c r="AK103" s="51"/>
      <c r="AL103" s="186" t="str">
        <f>IF('વિદ્યાર્થી માહિતી'!C100="","",ROUND(SUM(AH103:AK103),0))</f>
        <v/>
      </c>
      <c r="AM103" s="184"/>
      <c r="AN103" s="174" t="str">
        <f>IF('વિદ્યાર્થી માહિતી'!C100="","",'સામયિક કસોટી-1'!S102)</f>
        <v/>
      </c>
      <c r="AO103" s="174" t="str">
        <f>IF('વિદ્યાર્થી માહિતી'!C100="","",'સામયિક કસોટી-2'!S102)</f>
        <v/>
      </c>
      <c r="AP103" s="51"/>
      <c r="AQ103" s="51"/>
      <c r="AR103" s="186" t="str">
        <f>IF('વિદ્યાર્થી માહિતી'!C100="","",ROUND(SUM(AN103:AQ103),0))</f>
        <v/>
      </c>
      <c r="AS103" s="184"/>
      <c r="AT103" s="51"/>
      <c r="AU103" s="51"/>
      <c r="AV103" s="182" t="str">
        <f>IF('વિદ્યાર્થી માહિતી'!C100="","",ROUND(SUM(AT103:AU103),0))</f>
        <v/>
      </c>
      <c r="AW103" s="184"/>
      <c r="AX103" s="51"/>
      <c r="AY103" s="51"/>
      <c r="AZ103" s="182" t="str">
        <f>IF('વિદ્યાર્થી માહિતી'!C100="","",ROUND(SUM(AX103:AY103),0))</f>
        <v/>
      </c>
      <c r="BA103" s="184"/>
      <c r="BB103" s="51"/>
      <c r="BC103" s="51"/>
      <c r="BD103" s="182" t="str">
        <f>IF('વિદ્યાર્થી માહિતી'!C100="","",ROUND(SUM(BB103:BC103),0))</f>
        <v/>
      </c>
    </row>
    <row r="104" spans="1:56" ht="23.25" customHeight="1" x14ac:dyDescent="0.2">
      <c r="A104" s="41">
        <f>'વિદ્યાર્થી માહિતી'!A101</f>
        <v>100</v>
      </c>
      <c r="B104" s="41" t="str">
        <f>IF('વિદ્યાર્થી માહિતી'!B101="","",'વિદ્યાર્થી માહિતી'!B101)</f>
        <v/>
      </c>
      <c r="C104" s="52" t="str">
        <f>IF('વિદ્યાર્થી માહિતી'!C101="","",'વિદ્યાર્થી માહિતી'!C101)</f>
        <v/>
      </c>
      <c r="D104" s="174" t="str">
        <f>IF(C104="","",'સામયિક કસોટી-1'!M103)</f>
        <v/>
      </c>
      <c r="E104" s="174" t="str">
        <f>IF(C104="","",'સામયિક કસોટી-2'!M103)</f>
        <v/>
      </c>
      <c r="F104" s="51"/>
      <c r="G104" s="51"/>
      <c r="H104" s="186" t="str">
        <f>IF('વિદ્યાર્થી માહિતી'!C101="","",ROUND(SUM(D104:G104),0))</f>
        <v/>
      </c>
      <c r="I104" s="185"/>
      <c r="J104" s="174" t="str">
        <f>IF('વિદ્યાર્થી માહિતી'!C101="","",'સામયિક કસોટી-1'!N103)</f>
        <v/>
      </c>
      <c r="K104" s="174" t="str">
        <f>IF('વિદ્યાર્થી માહિતી'!C101="","",'સામયિક કસોટી-2'!N103)</f>
        <v/>
      </c>
      <c r="L104" s="51"/>
      <c r="M104" s="51"/>
      <c r="N104" s="186" t="str">
        <f>IF('વિદ્યાર્થી માહિતી'!C101="","",ROUND(SUM(J104:M104),0))</f>
        <v/>
      </c>
      <c r="O104" s="185"/>
      <c r="P104" s="174" t="str">
        <f>IF('વિદ્યાર્થી માહિતી'!C101="","",'સામયિક કસોટી-1'!O103)</f>
        <v/>
      </c>
      <c r="Q104" s="174" t="str">
        <f>IF('વિદ્યાર્થી માહિતી'!C101="","",'સામયિક કસોટી-2'!O103)</f>
        <v/>
      </c>
      <c r="R104" s="51"/>
      <c r="S104" s="51"/>
      <c r="T104" s="186" t="str">
        <f>IF('વિદ્યાર્થી માહિતી'!C101="","",ROUND(SUM(P104:S104),0))</f>
        <v/>
      </c>
      <c r="U104" s="185"/>
      <c r="V104" s="174" t="str">
        <f>IF('વિદ્યાર્થી માહિતી'!C101="","",'સામયિક કસોટી-1'!P103)</f>
        <v/>
      </c>
      <c r="W104" s="174" t="str">
        <f>IF('વિદ્યાર્થી માહિતી'!C101="","",'સામયિક કસોટી-2'!P103)</f>
        <v/>
      </c>
      <c r="X104" s="51"/>
      <c r="Y104" s="51"/>
      <c r="Z104" s="186" t="str">
        <f>IF('વિદ્યાર્થી માહિતી'!C101="","",ROUND(SUM(V104:Y104),0))</f>
        <v/>
      </c>
      <c r="AA104" s="185"/>
      <c r="AB104" s="174" t="str">
        <f>IF('વિદ્યાર્થી માહિતી'!C101="","",'સામયિક કસોટી-1'!Q103)</f>
        <v/>
      </c>
      <c r="AC104" s="174" t="str">
        <f>IF('વિદ્યાર્થી માહિતી'!C101="","",'સામયિક કસોટી-2'!Q103)</f>
        <v/>
      </c>
      <c r="AD104" s="51"/>
      <c r="AE104" s="51"/>
      <c r="AF104" s="186" t="str">
        <f>IF('વિદ્યાર્થી માહિતી'!C101="","",ROUND(SUM(AB104:AE104),0))</f>
        <v/>
      </c>
      <c r="AG104" s="185"/>
      <c r="AH104" s="174" t="str">
        <f>IF('વિદ્યાર્થી માહિતી'!C101="","",'સામયિક કસોટી-1'!R103)</f>
        <v/>
      </c>
      <c r="AI104" s="174" t="str">
        <f>IF('વિદ્યાર્થી માહિતી'!C101="","",'સામયિક કસોટી-2'!R103)</f>
        <v/>
      </c>
      <c r="AJ104" s="51"/>
      <c r="AK104" s="51"/>
      <c r="AL104" s="186" t="str">
        <f>IF('વિદ્યાર્થી માહિતી'!C101="","",ROUND(SUM(AH104:AK104),0))</f>
        <v/>
      </c>
      <c r="AM104" s="185"/>
      <c r="AN104" s="174" t="str">
        <f>IF('વિદ્યાર્થી માહિતી'!C101="","",'સામયિક કસોટી-1'!S103)</f>
        <v/>
      </c>
      <c r="AO104" s="174" t="str">
        <f>IF('વિદ્યાર્થી માહિતી'!C101="","",'સામયિક કસોટી-2'!S103)</f>
        <v/>
      </c>
      <c r="AP104" s="51"/>
      <c r="AQ104" s="51"/>
      <c r="AR104" s="186" t="str">
        <f>IF('વિદ્યાર્થી માહિતી'!C101="","",ROUND(SUM(AN104:AQ104),0))</f>
        <v/>
      </c>
      <c r="AS104" s="185"/>
      <c r="AT104" s="51"/>
      <c r="AU104" s="51"/>
      <c r="AV104" s="182" t="str">
        <f>IF('વિદ્યાર્થી માહિતી'!C101="","",ROUND(SUM(AT104:AU104),0))</f>
        <v/>
      </c>
      <c r="AW104" s="185"/>
      <c r="AX104" s="51"/>
      <c r="AY104" s="51"/>
      <c r="AZ104" s="182" t="str">
        <f>IF('વિદ્યાર્થી માહિતી'!C101="","",ROUND(SUM(AX104:AY104),0))</f>
        <v/>
      </c>
      <c r="BA104" s="185"/>
      <c r="BB104" s="51"/>
      <c r="BC104" s="51"/>
      <c r="BD104" s="182" t="str">
        <f>IF('વિદ્યાર્થી માહિતી'!C101="","",ROUND(SUM(BB104:BC104),0))</f>
        <v/>
      </c>
    </row>
  </sheetData>
  <sheetProtection formatCells="0" formatColumns="0" formatRows="0" sort="0"/>
  <mergeCells count="17">
    <mergeCell ref="A2:C2"/>
    <mergeCell ref="D2:H2"/>
    <mergeCell ref="AT2:AV2"/>
    <mergeCell ref="AX2:AZ2"/>
    <mergeCell ref="BB2:BD2"/>
    <mergeCell ref="AH2:AL2"/>
    <mergeCell ref="AN2:AR2"/>
    <mergeCell ref="A1:H1"/>
    <mergeCell ref="J1:L1"/>
    <mergeCell ref="M1:N1"/>
    <mergeCell ref="Q1:R1"/>
    <mergeCell ref="S1:T1"/>
    <mergeCell ref="V1:X1"/>
    <mergeCell ref="J2:N2"/>
    <mergeCell ref="P2:T2"/>
    <mergeCell ref="V2:Z2"/>
    <mergeCell ref="AB2:AF2"/>
  </mergeCells>
  <conditionalFormatting sqref="D5:BD104">
    <cfRule type="cellIs" dxfId="26" priority="1" operator="equal">
      <formula>"LEFT"</formula>
    </cfRule>
    <cfRule type="cellIs" dxfId="25" priority="2" operator="equal">
      <formula>"AB"</formula>
    </cfRule>
  </conditionalFormatting>
  <pageMargins left="0.56000000000000005" right="0.34" top="0.38" bottom="0.36" header="0.3" footer="0.3"/>
  <pageSetup paperSize="9" orientation="landscape" blackAndWhite="1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I104"/>
  <sheetViews>
    <sheetView workbookViewId="0">
      <pane xSplit="5" ySplit="3" topLeftCell="F4" activePane="bottomRight" state="frozen"/>
      <selection pane="bottomLeft" activeCell="A4" sqref="A4"/>
      <selection pane="topRight" activeCell="F1" sqref="F1"/>
      <selection pane="bottomRight" activeCell="AG4" sqref="AG4"/>
    </sheetView>
  </sheetViews>
  <sheetFormatPr defaultColWidth="9.14453125" defaultRowHeight="15" x14ac:dyDescent="0.2"/>
  <cols>
    <col min="1" max="1" width="5.109375" style="25" customWidth="1"/>
    <col min="2" max="2" width="6.58984375" style="25" customWidth="1"/>
    <col min="3" max="3" width="23.67578125" style="25" customWidth="1"/>
    <col min="4" max="4" width="8.33984375" style="25" customWidth="1"/>
    <col min="5" max="5" width="9.68359375" style="25" customWidth="1"/>
    <col min="6" max="6" width="6.1875" style="25" customWidth="1"/>
    <col min="7" max="8" width="4.70703125" style="25" customWidth="1"/>
    <col min="9" max="9" width="6.1875" style="25" customWidth="1"/>
    <col min="10" max="11" width="4.9765625" style="25" customWidth="1"/>
    <col min="12" max="12" width="6.1875" style="25" customWidth="1"/>
    <col min="13" max="14" width="4.3046875" style="25" customWidth="1"/>
    <col min="15" max="15" width="6.1875" style="25" customWidth="1"/>
    <col min="16" max="17" width="4.16796875" style="25" customWidth="1"/>
    <col min="18" max="18" width="5.109375" style="25" customWidth="1"/>
    <col min="19" max="20" width="4.16796875" style="25" customWidth="1"/>
    <col min="21" max="21" width="4.9765625" style="25" customWidth="1"/>
    <col min="22" max="23" width="4.16796875" style="25" customWidth="1"/>
    <col min="24" max="24" width="5.37890625" style="25" customWidth="1"/>
    <col min="25" max="26" width="4.3046875" style="25" customWidth="1"/>
    <col min="27" max="27" width="4.83984375" style="25" customWidth="1"/>
    <col min="28" max="29" width="3.62890625" style="25" customWidth="1"/>
    <col min="30" max="30" width="4.5703125" style="25" customWidth="1"/>
    <col min="31" max="32" width="4.03515625" style="25" customWidth="1"/>
    <col min="33" max="33" width="4.83984375" style="25" customWidth="1"/>
    <col min="34" max="35" width="4.3046875" style="25" customWidth="1"/>
    <col min="36" max="16384" width="9.14453125" style="25"/>
  </cols>
  <sheetData>
    <row r="1" spans="1:35" ht="29.25" customHeight="1" thickBot="1" x14ac:dyDescent="0.25">
      <c r="A1" s="552" t="s">
        <v>77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3"/>
      <c r="V1" s="53"/>
      <c r="W1" s="53"/>
      <c r="X1" s="53"/>
      <c r="Y1" s="53"/>
      <c r="Z1" s="53"/>
      <c r="AA1" s="53"/>
      <c r="AB1" s="54"/>
      <c r="AC1" s="54"/>
    </row>
    <row r="2" spans="1:35" ht="24" customHeight="1" x14ac:dyDescent="0.25">
      <c r="A2" s="562" t="s">
        <v>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4"/>
      <c r="U2" s="55"/>
      <c r="V2" s="56"/>
      <c r="W2" s="56"/>
      <c r="X2" s="57"/>
      <c r="Y2" s="58"/>
      <c r="Z2" s="58"/>
      <c r="AA2" s="27"/>
      <c r="AB2" s="27"/>
      <c r="AC2" s="27"/>
      <c r="AD2" s="69" t="str">
        <f>શાળા!B4</f>
        <v>9-A</v>
      </c>
      <c r="AE2" s="59"/>
      <c r="AF2" s="59"/>
      <c r="AG2" s="59"/>
      <c r="AH2" s="59"/>
    </row>
    <row r="3" spans="1:35" ht="41.25" customHeight="1" x14ac:dyDescent="0.2">
      <c r="A3" s="540" t="s">
        <v>27</v>
      </c>
      <c r="B3" s="540"/>
      <c r="C3" s="540"/>
      <c r="D3" s="60"/>
      <c r="E3" s="60"/>
      <c r="F3" s="553" t="str">
        <f>શાળા!A9</f>
        <v xml:space="preserve">ગુજરાતી </v>
      </c>
      <c r="G3" s="554"/>
      <c r="H3" s="555"/>
      <c r="I3" s="556" t="str">
        <f>શાળા!A10</f>
        <v xml:space="preserve">અંગ્રેજી </v>
      </c>
      <c r="J3" s="557"/>
      <c r="K3" s="558"/>
      <c r="L3" s="565" t="str">
        <f>શાળા!A11</f>
        <v xml:space="preserve">હિન્દી </v>
      </c>
      <c r="M3" s="566"/>
      <c r="N3" s="567"/>
      <c r="O3" s="568" t="str">
        <f>શાળા!A12</f>
        <v>સંસ્કૃત</v>
      </c>
      <c r="P3" s="569"/>
      <c r="Q3" s="570"/>
      <c r="R3" s="571" t="str">
        <f>શાળા!A13</f>
        <v>ગણીત</v>
      </c>
      <c r="S3" s="572"/>
      <c r="T3" s="573"/>
      <c r="U3" s="559" t="str">
        <f>શાળા!A14</f>
        <v xml:space="preserve">વિજ્ઞાન </v>
      </c>
      <c r="V3" s="560"/>
      <c r="W3" s="561"/>
      <c r="X3" s="574" t="str">
        <f>શાળા!A15</f>
        <v xml:space="preserve">સામાજિક વિજ્ઞાન </v>
      </c>
      <c r="Y3" s="575"/>
      <c r="Z3" s="576"/>
      <c r="AA3" s="559" t="str">
        <f>શાળા!A16</f>
        <v>ચિત્રકલા</v>
      </c>
      <c r="AB3" s="560"/>
      <c r="AC3" s="561"/>
      <c r="AD3" s="559" t="str">
        <f>'વિદ્યાર્થી માહિતી'!M1</f>
        <v>ઓપ્શન વિષય-૧</v>
      </c>
      <c r="AE3" s="560"/>
      <c r="AF3" s="561"/>
      <c r="AG3" s="559" t="str">
        <f>'વિદ્યાર્થી માહિતી'!N1</f>
        <v>ઓપ્શન વિષય-૨</v>
      </c>
      <c r="AH3" s="560"/>
      <c r="AI3" s="560"/>
    </row>
    <row r="4" spans="1:35" ht="52.5" customHeight="1" x14ac:dyDescent="0.2">
      <c r="A4" s="31" t="s">
        <v>20</v>
      </c>
      <c r="B4" s="31" t="s">
        <v>28</v>
      </c>
      <c r="C4" s="31" t="s">
        <v>22</v>
      </c>
      <c r="D4" s="61" t="s">
        <v>76</v>
      </c>
      <c r="E4" s="196" t="s">
        <v>79</v>
      </c>
      <c r="F4" s="62" t="s">
        <v>78</v>
      </c>
      <c r="G4" s="62" t="s">
        <v>50</v>
      </c>
      <c r="H4" s="62" t="s">
        <v>72</v>
      </c>
      <c r="I4" s="63" t="s">
        <v>78</v>
      </c>
      <c r="J4" s="63" t="s">
        <v>50</v>
      </c>
      <c r="K4" s="63" t="s">
        <v>72</v>
      </c>
      <c r="L4" s="64" t="s">
        <v>78</v>
      </c>
      <c r="M4" s="64" t="s">
        <v>50</v>
      </c>
      <c r="N4" s="64" t="s">
        <v>72</v>
      </c>
      <c r="O4" s="65" t="s">
        <v>78</v>
      </c>
      <c r="P4" s="65" t="s">
        <v>50</v>
      </c>
      <c r="Q4" s="65" t="s">
        <v>72</v>
      </c>
      <c r="R4" s="66" t="s">
        <v>78</v>
      </c>
      <c r="S4" s="66" t="s">
        <v>50</v>
      </c>
      <c r="T4" s="66" t="s">
        <v>72</v>
      </c>
      <c r="U4" s="67" t="s">
        <v>78</v>
      </c>
      <c r="V4" s="67" t="s">
        <v>50</v>
      </c>
      <c r="W4" s="67" t="s">
        <v>72</v>
      </c>
      <c r="X4" s="68" t="s">
        <v>78</v>
      </c>
      <c r="Y4" s="68" t="s">
        <v>50</v>
      </c>
      <c r="Z4" s="68" t="s">
        <v>72</v>
      </c>
      <c r="AA4" s="67" t="s">
        <v>78</v>
      </c>
      <c r="AB4" s="67" t="s">
        <v>50</v>
      </c>
      <c r="AC4" s="67" t="s">
        <v>72</v>
      </c>
      <c r="AD4" s="67" t="s">
        <v>78</v>
      </c>
      <c r="AE4" s="67" t="s">
        <v>50</v>
      </c>
      <c r="AF4" s="67" t="s">
        <v>72</v>
      </c>
      <c r="AG4" s="67" t="s">
        <v>78</v>
      </c>
      <c r="AH4" s="67" t="s">
        <v>50</v>
      </c>
      <c r="AI4" s="67" t="s">
        <v>72</v>
      </c>
    </row>
    <row r="5" spans="1:35" ht="23.25" customHeight="1" x14ac:dyDescent="0.2">
      <c r="A5" s="41">
        <f>'વિદ્યાર્થી માહિતી'!A2</f>
        <v>1</v>
      </c>
      <c r="B5" s="41">
        <f>IF('વિદ્યાર્થી માહિતી'!B2="","",'વિદ્યાર્થી માહિતી'!B2)</f>
        <v>901</v>
      </c>
      <c r="C5" s="42" t="str">
        <f>IF('વિદ્યાર્થી માહિતી'!C2="","",'વિદ્યાર્થી માહિતી'!C2)</f>
        <v xml:space="preserve">પઠાણ ઇમ્તિયાજ હનીફખાન </v>
      </c>
      <c r="D5" s="70">
        <f>IF(C5="","",'વાર્ષિક જનરલ'!O5)</f>
        <v>51.857142857142854</v>
      </c>
      <c r="E5" s="44">
        <f>IF(C5="","",'વાર્ષિક જનરલ'!R5)</f>
        <v>15</v>
      </c>
      <c r="F5" s="71">
        <f>'સમગ્ર પરિણામ '!I7</f>
        <v>31</v>
      </c>
      <c r="G5" s="34">
        <v>2</v>
      </c>
      <c r="H5" s="34"/>
      <c r="I5" s="71">
        <f>'સમગ્ર પરિણામ '!V7</f>
        <v>59</v>
      </c>
      <c r="J5" s="203"/>
      <c r="K5" s="34"/>
      <c r="L5" s="71">
        <f>'સમગ્ર પરિણામ '!AI7</f>
        <v>50</v>
      </c>
      <c r="M5" s="34"/>
      <c r="N5" s="34"/>
      <c r="O5" s="71">
        <f>'સમગ્ર પરિણામ '!AV7</f>
        <v>61</v>
      </c>
      <c r="P5" s="34"/>
      <c r="Q5" s="34"/>
      <c r="R5" s="71">
        <f>'સમગ્ર પરિણામ '!BI7</f>
        <v>59</v>
      </c>
      <c r="S5" s="34"/>
      <c r="T5" s="34"/>
      <c r="U5" s="71">
        <f>'સમગ્ર પરિણામ '!BV7</f>
        <v>55</v>
      </c>
      <c r="V5" s="34"/>
      <c r="W5" s="34"/>
      <c r="X5" s="71">
        <f>'સમગ્ર પરિણામ '!CI7</f>
        <v>48</v>
      </c>
      <c r="Y5" s="34"/>
      <c r="Z5" s="34"/>
      <c r="AA5" s="71">
        <f>IF(C5="","",'સમગ્ર પરિણામ '!CW7)</f>
        <v>81</v>
      </c>
      <c r="AB5" s="34"/>
      <c r="AC5" s="34"/>
      <c r="AD5" s="71">
        <f>IF(C5="","",'સમગ્ર પરિણામ '!DH7)</f>
        <v>94</v>
      </c>
      <c r="AE5" s="34"/>
      <c r="AF5" s="34"/>
      <c r="AG5" s="71">
        <f>IF(C5="","",'સમગ્ર પરિણામ '!DS7)</f>
        <v>81</v>
      </c>
      <c r="AH5" s="34"/>
      <c r="AI5" s="34"/>
    </row>
    <row r="6" spans="1:35" ht="23.25" customHeight="1" x14ac:dyDescent="0.2">
      <c r="A6" s="41">
        <f>'વિદ્યાર્થી માહિતી'!A3</f>
        <v>2</v>
      </c>
      <c r="B6" s="41">
        <f>IF('વિદ્યાર્થી માહિતી'!B3="","",'વિદ્યાર્થી માહિતી'!B3)</f>
        <v>902</v>
      </c>
      <c r="C6" s="42" t="str">
        <f>IF('વિદ્યાર્થી માહિતી'!C3="","",'વિદ્યાર્થી માહિતી'!C3)</f>
        <v xml:space="preserve">મેરામણ ગરેજા </v>
      </c>
      <c r="D6" s="70">
        <f>IF(C6="","",'વાર્ષિક જનરલ'!O6)</f>
        <v>73.571428571428569</v>
      </c>
      <c r="E6" s="44">
        <f>IF(C6="","",'વાર્ષિક જનરલ'!R6)</f>
        <v>15</v>
      </c>
      <c r="F6" s="71">
        <f>'સમગ્ર પરિણામ '!I8</f>
        <v>66</v>
      </c>
      <c r="G6" s="34"/>
      <c r="H6" s="34"/>
      <c r="I6" s="71">
        <f>'સમગ્ર પરિણામ '!V8</f>
        <v>69</v>
      </c>
      <c r="J6" s="34"/>
      <c r="K6" s="34"/>
      <c r="L6" s="71">
        <f>'સમગ્ર પરિણામ '!AI8</f>
        <v>74</v>
      </c>
      <c r="M6" s="34"/>
      <c r="N6" s="34"/>
      <c r="O6" s="71">
        <f>'સમગ્ર પરિણામ '!AV8</f>
        <v>72</v>
      </c>
      <c r="P6" s="34"/>
      <c r="Q6" s="34"/>
      <c r="R6" s="71">
        <f>'સમગ્ર પરિણામ '!BI8</f>
        <v>78</v>
      </c>
      <c r="S6" s="34"/>
      <c r="T6" s="34"/>
      <c r="U6" s="71">
        <f>'સમગ્ર પરિણામ '!BV8</f>
        <v>76</v>
      </c>
      <c r="V6" s="34"/>
      <c r="W6" s="34"/>
      <c r="X6" s="71">
        <f>'સમગ્ર પરિણામ '!CI8</f>
        <v>80</v>
      </c>
      <c r="Y6" s="34"/>
      <c r="Z6" s="34"/>
      <c r="AA6" s="71">
        <f>IF(C6="","",'સમગ્ર પરિણામ '!CW8)</f>
        <v>90</v>
      </c>
      <c r="AB6" s="34"/>
      <c r="AC6" s="34"/>
      <c r="AD6" s="71">
        <f>IF(C6="","",'સમગ્ર પરિણામ '!DH8)</f>
        <v>92</v>
      </c>
      <c r="AE6" s="34"/>
      <c r="AF6" s="34"/>
      <c r="AG6" s="71">
        <f>IF(C6="","",'સમગ્ર પરિણામ '!DS8)</f>
        <v>84</v>
      </c>
      <c r="AH6" s="34"/>
      <c r="AI6" s="34"/>
    </row>
    <row r="7" spans="1:35" ht="23.25" customHeight="1" x14ac:dyDescent="0.2">
      <c r="A7" s="41">
        <f>'વિદ્યાર્થી માહિતી'!A4</f>
        <v>3</v>
      </c>
      <c r="B7" s="41">
        <f>IF('વિદ્યાર્થી માહિતી'!B4="","",'વિદ્યાર્થી માહિતી'!B4)</f>
        <v>903</v>
      </c>
      <c r="C7" s="42" t="str">
        <f>IF('વિદ્યાર્થી માહિતી'!C4="","",'વિદ્યાર્થી માહિતી'!C4)</f>
        <v xml:space="preserve">અશ્વિન અવૈયા </v>
      </c>
      <c r="D7" s="70">
        <f>IF(C7="","",'વાર્ષિક જનરલ'!O7)</f>
        <v>28.857142857142858</v>
      </c>
      <c r="E7" s="44">
        <f>IF(C7="","",'વાર્ષિક જનરલ'!R7)</f>
        <v>0</v>
      </c>
      <c r="F7" s="71">
        <f>'સમગ્ર પરિણામ '!I9</f>
        <v>33</v>
      </c>
      <c r="G7" s="34"/>
      <c r="H7" s="34"/>
      <c r="I7" s="71">
        <f>'સમગ્ર પરિણામ '!V9</f>
        <v>26</v>
      </c>
      <c r="J7" s="34"/>
      <c r="K7" s="34"/>
      <c r="L7" s="71">
        <f>'સમગ્ર પરિણામ '!AI9</f>
        <v>34</v>
      </c>
      <c r="M7" s="34"/>
      <c r="N7" s="34"/>
      <c r="O7" s="71">
        <f>'સમગ્ર પરિણામ '!AV9</f>
        <v>30</v>
      </c>
      <c r="P7" s="34"/>
      <c r="Q7" s="34"/>
      <c r="R7" s="71">
        <f>'સમગ્ર પરિણામ '!BI9</f>
        <v>27</v>
      </c>
      <c r="S7" s="34"/>
      <c r="T7" s="34"/>
      <c r="U7" s="71">
        <f>'સમગ્ર પરિણામ '!BV9</f>
        <v>26</v>
      </c>
      <c r="V7" s="34"/>
      <c r="W7" s="34"/>
      <c r="X7" s="71">
        <f>'સમગ્ર પરિણામ '!CI9</f>
        <v>26</v>
      </c>
      <c r="Y7" s="34"/>
      <c r="Z7" s="34"/>
      <c r="AA7" s="71">
        <f>IF(C7="","",'સમગ્ર પરિણામ '!CW9)</f>
        <v>82</v>
      </c>
      <c r="AB7" s="34"/>
      <c r="AC7" s="34"/>
      <c r="AD7" s="71">
        <f>IF(C7="","",'સમગ્ર પરિણામ '!DH9)</f>
        <v>92</v>
      </c>
      <c r="AE7" s="34"/>
      <c r="AF7" s="34"/>
      <c r="AG7" s="71">
        <f>IF(C7="","",'સમગ્ર પરિણામ '!DS9)</f>
        <v>71</v>
      </c>
      <c r="AH7" s="34"/>
      <c r="AI7" s="34"/>
    </row>
    <row r="8" spans="1:35" ht="23.25" customHeight="1" x14ac:dyDescent="0.2">
      <c r="A8" s="41">
        <f>'વિદ્યાર્થી માહિતી'!A5</f>
        <v>4</v>
      </c>
      <c r="B8" s="41">
        <f>IF('વિદ્યાર્થી માહિતી'!B5="","",'વિદ્યાર્થી માહિતી'!B5)</f>
        <v>904</v>
      </c>
      <c r="C8" s="42" t="str">
        <f>IF('વિદ્યાર્થી માહિતી'!C5="","",'વિદ્યાર્થી માહિતી'!C5)</f>
        <v xml:space="preserve">શાંતિબેન પરમાર </v>
      </c>
      <c r="D8" s="70">
        <f>IF(C8="","",'વાર્ષિક જનરલ'!O8)</f>
        <v>0</v>
      </c>
      <c r="E8" s="44">
        <f>IF(C8="","",'વાર્ષિક જનરલ'!R8)</f>
        <v>0</v>
      </c>
      <c r="F8" s="71" t="str">
        <f>'સમગ્ર પરિણામ '!I10</f>
        <v>LEFT</v>
      </c>
      <c r="G8" s="34"/>
      <c r="H8" s="34"/>
      <c r="I8" s="71" t="str">
        <f>'સમગ્ર પરિણામ '!V10</f>
        <v>LEFT</v>
      </c>
      <c r="J8" s="34"/>
      <c r="K8" s="34"/>
      <c r="L8" s="71" t="str">
        <f>'સમગ્ર પરિણામ '!AI10</f>
        <v>LEFT</v>
      </c>
      <c r="M8" s="34"/>
      <c r="N8" s="34"/>
      <c r="O8" s="71" t="str">
        <f>'સમગ્ર પરિણામ '!AV10</f>
        <v>LEFT</v>
      </c>
      <c r="P8" s="34"/>
      <c r="Q8" s="34"/>
      <c r="R8" s="71" t="str">
        <f>'સમગ્ર પરિણામ '!BI10</f>
        <v>LEFT</v>
      </c>
      <c r="S8" s="34"/>
      <c r="T8" s="34"/>
      <c r="U8" s="71" t="str">
        <f>'સમગ્ર પરિણામ '!BV10</f>
        <v>LEFT</v>
      </c>
      <c r="V8" s="34"/>
      <c r="W8" s="34"/>
      <c r="X8" s="71" t="str">
        <f>'સમગ્ર પરિણામ '!CI10</f>
        <v>LEFT</v>
      </c>
      <c r="Y8" s="34"/>
      <c r="Z8" s="34"/>
      <c r="AA8" s="71">
        <f>IF(C8="","",'સમગ્ર પરિણામ '!CW10)</f>
        <v>70</v>
      </c>
      <c r="AB8" s="34"/>
      <c r="AC8" s="34"/>
      <c r="AD8" s="71">
        <f>IF(C8="","",'સમગ્ર પરિણામ '!DH10)</f>
        <v>65</v>
      </c>
      <c r="AE8" s="34"/>
      <c r="AF8" s="34"/>
      <c r="AG8" s="71">
        <f>IF(C8="","",'સમગ્ર પરિણામ '!DS10)</f>
        <v>68</v>
      </c>
      <c r="AH8" s="34"/>
      <c r="AI8" s="34"/>
    </row>
    <row r="9" spans="1:35" ht="23.25" customHeight="1" x14ac:dyDescent="0.2">
      <c r="A9" s="41">
        <f>'વિદ્યાર્થી માહિતી'!A6</f>
        <v>5</v>
      </c>
      <c r="B9" s="41">
        <f>IF('વિદ્યાર્થી માહિતી'!B6="","",'વિદ્યાર્થી માહિતી'!B6)</f>
        <v>905</v>
      </c>
      <c r="C9" s="42" t="str">
        <f>IF('વિદ્યાર્થી માહિતી'!C6="","",'વિદ્યાર્થી માહિતી'!C6)</f>
        <v xml:space="preserve">મૌલીકાબા વાળા </v>
      </c>
      <c r="D9" s="70">
        <f>IF(C9="","",'વાર્ષિક જનરલ'!O9)</f>
        <v>52.428571428571431</v>
      </c>
      <c r="E9" s="44">
        <f>IF(C9="","",'વાર્ષિક જનરલ'!R9)</f>
        <v>15</v>
      </c>
      <c r="F9" s="71">
        <f>'સમગ્ર પરિણામ '!I11</f>
        <v>59</v>
      </c>
      <c r="G9" s="34"/>
      <c r="H9" s="34"/>
      <c r="I9" s="71">
        <f>'સમગ્ર પરિણામ '!V11</f>
        <v>46</v>
      </c>
      <c r="J9" s="34"/>
      <c r="K9" s="34"/>
      <c r="L9" s="71">
        <f>'સમગ્ર પરિણામ '!AI11</f>
        <v>53</v>
      </c>
      <c r="M9" s="34"/>
      <c r="N9" s="34"/>
      <c r="O9" s="71">
        <f>'સમગ્ર પરિણામ '!AV11</f>
        <v>56</v>
      </c>
      <c r="P9" s="34"/>
      <c r="Q9" s="34"/>
      <c r="R9" s="71">
        <f>'સમગ્ર પરિણામ '!BI11</f>
        <v>48</v>
      </c>
      <c r="S9" s="34"/>
      <c r="T9" s="34"/>
      <c r="U9" s="71">
        <f>'સમગ્ર પરિણામ '!BV11</f>
        <v>52</v>
      </c>
      <c r="V9" s="34"/>
      <c r="W9" s="34"/>
      <c r="X9" s="71">
        <f>'સમગ્ર પરિણામ '!CI11</f>
        <v>53</v>
      </c>
      <c r="Y9" s="34"/>
      <c r="Z9" s="34"/>
      <c r="AA9" s="71">
        <f>IF(C9="","",'સમગ્ર પરિણામ '!CW11)</f>
        <v>84</v>
      </c>
      <c r="AB9" s="34"/>
      <c r="AC9" s="34"/>
      <c r="AD9" s="71">
        <f>IF(C9="","",'સમગ્ર પરિણામ '!DH11)</f>
        <v>74</v>
      </c>
      <c r="AE9" s="34"/>
      <c r="AF9" s="34"/>
      <c r="AG9" s="71">
        <f>IF(C9="","",'સમગ્ર પરિણામ '!DS11)</f>
        <v>84</v>
      </c>
      <c r="AH9" s="34"/>
      <c r="AI9" s="34"/>
    </row>
    <row r="10" spans="1:35" ht="23.25" customHeight="1" x14ac:dyDescent="0.2">
      <c r="A10" s="41">
        <f>'વિદ્યાર્થી માહિતી'!A7</f>
        <v>6</v>
      </c>
      <c r="B10" s="41" t="str">
        <f>IF('વિદ્યાર્થી માહિતી'!B7="","",'વિદ્યાર્થી માહિતી'!B7)</f>
        <v/>
      </c>
      <c r="C10" s="42" t="str">
        <f>IF('વિદ્યાર્થી માહિતી'!C7="","",'વિદ્યાર્થી માહિતી'!C7)</f>
        <v/>
      </c>
      <c r="D10" s="70" t="str">
        <f>IF(C10="","",'વાર્ષિક જનરલ'!O10)</f>
        <v/>
      </c>
      <c r="E10" s="44" t="str">
        <f>IF(C10="","",'વાર્ષિક જનરલ'!R10)</f>
        <v/>
      </c>
      <c r="F10" s="71" t="str">
        <f>'સમગ્ર પરિણામ '!I12</f>
        <v/>
      </c>
      <c r="G10" s="34"/>
      <c r="H10" s="34"/>
      <c r="I10" s="71" t="str">
        <f>'સમગ્ર પરિણામ '!V12</f>
        <v/>
      </c>
      <c r="J10" s="34"/>
      <c r="K10" s="34"/>
      <c r="L10" s="71" t="str">
        <f>'સમગ્ર પરિણામ '!AI12</f>
        <v/>
      </c>
      <c r="M10" s="34"/>
      <c r="N10" s="34"/>
      <c r="O10" s="71" t="str">
        <f>'સમગ્ર પરિણામ '!AV12</f>
        <v/>
      </c>
      <c r="P10" s="34"/>
      <c r="Q10" s="34"/>
      <c r="R10" s="71" t="str">
        <f>'સમગ્ર પરિણામ '!BI12</f>
        <v/>
      </c>
      <c r="S10" s="34"/>
      <c r="T10" s="34"/>
      <c r="U10" s="71" t="str">
        <f>'સમગ્ર પરિણામ '!BV12</f>
        <v/>
      </c>
      <c r="V10" s="34"/>
      <c r="W10" s="34"/>
      <c r="X10" s="71" t="str">
        <f>'સમગ્ર પરિણામ '!CI12</f>
        <v/>
      </c>
      <c r="Y10" s="34"/>
      <c r="Z10" s="34"/>
      <c r="AA10" s="71" t="str">
        <f>IF(C10="","",'સમગ્ર પરિણામ '!CW12)</f>
        <v/>
      </c>
      <c r="AB10" s="34"/>
      <c r="AC10" s="34"/>
      <c r="AD10" s="71" t="str">
        <f>IF(C10="","",'સમગ્ર પરિણામ '!DH12)</f>
        <v/>
      </c>
      <c r="AE10" s="34"/>
      <c r="AF10" s="34"/>
      <c r="AG10" s="71" t="str">
        <f>IF(C10="","",'સમગ્ર પરિણામ '!DS12)</f>
        <v/>
      </c>
      <c r="AH10" s="34"/>
      <c r="AI10" s="34"/>
    </row>
    <row r="11" spans="1:35" ht="23.25" customHeight="1" x14ac:dyDescent="0.2">
      <c r="A11" s="41">
        <f>'વિદ્યાર્થી માહિતી'!A8</f>
        <v>7</v>
      </c>
      <c r="B11" s="41" t="str">
        <f>IF('વિદ્યાર્થી માહિતી'!B8="","",'વિદ્યાર્થી માહિતી'!B8)</f>
        <v/>
      </c>
      <c r="C11" s="42" t="str">
        <f>IF('વિદ્યાર્થી માહિતી'!C8="","",'વિદ્યાર્થી માહિતી'!C8)</f>
        <v/>
      </c>
      <c r="D11" s="70" t="str">
        <f>IF(C11="","",'વાર્ષિક જનરલ'!O11)</f>
        <v/>
      </c>
      <c r="E11" s="44" t="str">
        <f>IF(C11="","",'વાર્ષિક જનરલ'!R11)</f>
        <v/>
      </c>
      <c r="F11" s="71" t="str">
        <f>'સમગ્ર પરિણામ '!I13</f>
        <v/>
      </c>
      <c r="G11" s="34"/>
      <c r="H11" s="34"/>
      <c r="I11" s="71" t="str">
        <f>'સમગ્ર પરિણામ '!V13</f>
        <v/>
      </c>
      <c r="J11" s="34"/>
      <c r="K11" s="34"/>
      <c r="L11" s="71" t="str">
        <f>'સમગ્ર પરિણામ '!AI13</f>
        <v/>
      </c>
      <c r="M11" s="34"/>
      <c r="N11" s="34"/>
      <c r="O11" s="71" t="str">
        <f>'સમગ્ર પરિણામ '!AV13</f>
        <v/>
      </c>
      <c r="P11" s="34"/>
      <c r="Q11" s="34"/>
      <c r="R11" s="71" t="str">
        <f>'સમગ્ર પરિણામ '!BI13</f>
        <v/>
      </c>
      <c r="S11" s="34"/>
      <c r="T11" s="34"/>
      <c r="U11" s="71" t="str">
        <f>'સમગ્ર પરિણામ '!BV13</f>
        <v/>
      </c>
      <c r="V11" s="34"/>
      <c r="W11" s="34"/>
      <c r="X11" s="71" t="str">
        <f>'સમગ્ર પરિણામ '!CI13</f>
        <v/>
      </c>
      <c r="Y11" s="34"/>
      <c r="Z11" s="34"/>
      <c r="AA11" s="71" t="str">
        <f>IF(C11="","",'સમગ્ર પરિણામ '!CW13)</f>
        <v/>
      </c>
      <c r="AB11" s="34"/>
      <c r="AC11" s="34"/>
      <c r="AD11" s="71" t="str">
        <f>IF(C11="","",'સમગ્ર પરિણામ '!DH13)</f>
        <v/>
      </c>
      <c r="AE11" s="34"/>
      <c r="AF11" s="34"/>
      <c r="AG11" s="71" t="str">
        <f>IF(C11="","",'સમગ્ર પરિણામ '!DS13)</f>
        <v/>
      </c>
      <c r="AH11" s="34"/>
      <c r="AI11" s="34"/>
    </row>
    <row r="12" spans="1:35" ht="23.25" customHeight="1" x14ac:dyDescent="0.2">
      <c r="A12" s="41">
        <f>'વિદ્યાર્થી માહિતી'!A9</f>
        <v>8</v>
      </c>
      <c r="B12" s="41" t="str">
        <f>IF('વિદ્યાર્થી માહિતી'!B9="","",'વિદ્યાર્થી માહિતી'!B9)</f>
        <v/>
      </c>
      <c r="C12" s="42" t="str">
        <f>IF('વિદ્યાર્થી માહિતી'!C9="","",'વિદ્યાર્થી માહિતી'!C9)</f>
        <v/>
      </c>
      <c r="D12" s="70" t="str">
        <f>IF(C12="","",'વાર્ષિક જનરલ'!O12)</f>
        <v/>
      </c>
      <c r="E12" s="44" t="str">
        <f>IF(C12="","",'વાર્ષિક જનરલ'!R12)</f>
        <v/>
      </c>
      <c r="F12" s="71" t="str">
        <f>'સમગ્ર પરિણામ '!I14</f>
        <v/>
      </c>
      <c r="G12" s="34"/>
      <c r="H12" s="34"/>
      <c r="I12" s="71" t="str">
        <f>'સમગ્ર પરિણામ '!V14</f>
        <v/>
      </c>
      <c r="J12" s="34"/>
      <c r="K12" s="34"/>
      <c r="L12" s="71" t="str">
        <f>'સમગ્ર પરિણામ '!AI14</f>
        <v/>
      </c>
      <c r="M12" s="34"/>
      <c r="N12" s="34"/>
      <c r="O12" s="71" t="str">
        <f>'સમગ્ર પરિણામ '!AV14</f>
        <v/>
      </c>
      <c r="P12" s="34"/>
      <c r="Q12" s="34"/>
      <c r="R12" s="71" t="str">
        <f>'સમગ્ર પરિણામ '!BI14</f>
        <v/>
      </c>
      <c r="S12" s="34"/>
      <c r="T12" s="34"/>
      <c r="U12" s="71" t="str">
        <f>'સમગ્ર પરિણામ '!BV14</f>
        <v/>
      </c>
      <c r="V12" s="34"/>
      <c r="W12" s="34"/>
      <c r="X12" s="71" t="str">
        <f>'સમગ્ર પરિણામ '!CI14</f>
        <v/>
      </c>
      <c r="Y12" s="34"/>
      <c r="Z12" s="34"/>
      <c r="AA12" s="71" t="str">
        <f>IF(C12="","",'સમગ્ર પરિણામ '!CW14)</f>
        <v/>
      </c>
      <c r="AB12" s="34"/>
      <c r="AC12" s="34"/>
      <c r="AD12" s="71" t="str">
        <f>IF(C12="","",'સમગ્ર પરિણામ '!DH14)</f>
        <v/>
      </c>
      <c r="AE12" s="34"/>
      <c r="AF12" s="34"/>
      <c r="AG12" s="71" t="str">
        <f>IF(C12="","",'સમગ્ર પરિણામ '!DS14)</f>
        <v/>
      </c>
      <c r="AH12" s="34"/>
      <c r="AI12" s="34"/>
    </row>
    <row r="13" spans="1:35" ht="23.25" customHeight="1" x14ac:dyDescent="0.2">
      <c r="A13" s="41">
        <f>'વિદ્યાર્થી માહિતી'!A10</f>
        <v>9</v>
      </c>
      <c r="B13" s="41" t="str">
        <f>IF('વિદ્યાર્થી માહિતી'!B10="","",'વિદ્યાર્થી માહિતી'!B10)</f>
        <v/>
      </c>
      <c r="C13" s="42" t="str">
        <f>IF('વિદ્યાર્થી માહિતી'!C10="","",'વિદ્યાર્થી માહિતી'!C10)</f>
        <v/>
      </c>
      <c r="D13" s="70" t="str">
        <f>IF(C13="","",'વાર્ષિક જનરલ'!O13)</f>
        <v/>
      </c>
      <c r="E13" s="44" t="str">
        <f>IF(C13="","",'વાર્ષિક જનરલ'!R13)</f>
        <v/>
      </c>
      <c r="F13" s="71" t="str">
        <f>'સમગ્ર પરિણામ '!I15</f>
        <v/>
      </c>
      <c r="G13" s="34"/>
      <c r="H13" s="34"/>
      <c r="I13" s="71" t="str">
        <f>'સમગ્ર પરિણામ '!V15</f>
        <v/>
      </c>
      <c r="J13" s="34"/>
      <c r="K13" s="34"/>
      <c r="L13" s="71" t="str">
        <f>'સમગ્ર પરિણામ '!AI15</f>
        <v/>
      </c>
      <c r="M13" s="34"/>
      <c r="N13" s="34"/>
      <c r="O13" s="71" t="str">
        <f>'સમગ્ર પરિણામ '!AV15</f>
        <v/>
      </c>
      <c r="P13" s="34"/>
      <c r="Q13" s="34"/>
      <c r="R13" s="71" t="str">
        <f>'સમગ્ર પરિણામ '!BI15</f>
        <v/>
      </c>
      <c r="S13" s="34"/>
      <c r="T13" s="34"/>
      <c r="U13" s="71" t="str">
        <f>'સમગ્ર પરિણામ '!BV15</f>
        <v/>
      </c>
      <c r="V13" s="34"/>
      <c r="W13" s="34"/>
      <c r="X13" s="71" t="str">
        <f>'સમગ્ર પરિણામ '!CI15</f>
        <v/>
      </c>
      <c r="Y13" s="34"/>
      <c r="Z13" s="34"/>
      <c r="AA13" s="71" t="str">
        <f>IF(C13="","",'સમગ્ર પરિણામ '!CW15)</f>
        <v/>
      </c>
      <c r="AB13" s="34"/>
      <c r="AC13" s="34"/>
      <c r="AD13" s="71" t="str">
        <f>IF(C13="","",'સમગ્ર પરિણામ '!DH15)</f>
        <v/>
      </c>
      <c r="AE13" s="34"/>
      <c r="AF13" s="34"/>
      <c r="AG13" s="71" t="str">
        <f>IF(C13="","",'સમગ્ર પરિણામ '!DS15)</f>
        <v/>
      </c>
      <c r="AH13" s="34"/>
      <c r="AI13" s="34"/>
    </row>
    <row r="14" spans="1:35" ht="23.25" customHeight="1" x14ac:dyDescent="0.2">
      <c r="A14" s="41">
        <f>'વિદ્યાર્થી માહિતી'!A11</f>
        <v>10</v>
      </c>
      <c r="B14" s="41" t="str">
        <f>IF('વિદ્યાર્થી માહિતી'!B11="","",'વિદ્યાર્થી માહિતી'!B11)</f>
        <v/>
      </c>
      <c r="C14" s="42" t="str">
        <f>IF('વિદ્યાર્થી માહિતી'!C11="","",'વિદ્યાર્થી માહિતી'!C11)</f>
        <v/>
      </c>
      <c r="D14" s="70" t="str">
        <f>IF(C14="","",'વાર્ષિક જનરલ'!O14)</f>
        <v/>
      </c>
      <c r="E14" s="44" t="str">
        <f>IF(C14="","",'વાર્ષિક જનરલ'!R14)</f>
        <v/>
      </c>
      <c r="F14" s="71" t="str">
        <f>'સમગ્ર પરિણામ '!I16</f>
        <v/>
      </c>
      <c r="G14" s="34"/>
      <c r="H14" s="34"/>
      <c r="I14" s="71" t="str">
        <f>'સમગ્ર પરિણામ '!V16</f>
        <v/>
      </c>
      <c r="J14" s="34"/>
      <c r="K14" s="34"/>
      <c r="L14" s="71" t="str">
        <f>'સમગ્ર પરિણામ '!AI16</f>
        <v/>
      </c>
      <c r="M14" s="34"/>
      <c r="N14" s="34"/>
      <c r="O14" s="71" t="str">
        <f>'સમગ્ર પરિણામ '!AV16</f>
        <v/>
      </c>
      <c r="P14" s="34"/>
      <c r="Q14" s="34"/>
      <c r="R14" s="71" t="str">
        <f>'સમગ્ર પરિણામ '!BI16</f>
        <v/>
      </c>
      <c r="S14" s="34"/>
      <c r="T14" s="34"/>
      <c r="U14" s="71" t="str">
        <f>'સમગ્ર પરિણામ '!BV16</f>
        <v/>
      </c>
      <c r="V14" s="34"/>
      <c r="W14" s="34"/>
      <c r="X14" s="71" t="str">
        <f>'સમગ્ર પરિણામ '!CI16</f>
        <v/>
      </c>
      <c r="Y14" s="34"/>
      <c r="Z14" s="34"/>
      <c r="AA14" s="71" t="str">
        <f>IF(C14="","",'સમગ્ર પરિણામ '!CW16)</f>
        <v/>
      </c>
      <c r="AB14" s="34"/>
      <c r="AC14" s="34"/>
      <c r="AD14" s="71" t="str">
        <f>IF(C14="","",'સમગ્ર પરિણામ '!DH16)</f>
        <v/>
      </c>
      <c r="AE14" s="34"/>
      <c r="AF14" s="34"/>
      <c r="AG14" s="71" t="str">
        <f>IF(C14="","",'સમગ્ર પરિણામ '!DS16)</f>
        <v/>
      </c>
      <c r="AH14" s="34"/>
      <c r="AI14" s="34"/>
    </row>
    <row r="15" spans="1:35" ht="23.25" customHeight="1" x14ac:dyDescent="0.2">
      <c r="A15" s="41">
        <f>'વિદ્યાર્થી માહિતી'!A12</f>
        <v>11</v>
      </c>
      <c r="B15" s="41" t="str">
        <f>IF('વિદ્યાર્થી માહિતી'!B12="","",'વિદ્યાર્થી માહિતી'!B12)</f>
        <v/>
      </c>
      <c r="C15" s="42" t="str">
        <f>IF('વિદ્યાર્થી માહિતી'!C12="","",'વિદ્યાર્થી માહિતી'!C12)</f>
        <v/>
      </c>
      <c r="D15" s="70" t="str">
        <f>IF(C15="","",'વાર્ષિક જનરલ'!O15)</f>
        <v/>
      </c>
      <c r="E15" s="44" t="str">
        <f>IF(C15="","",'વાર્ષિક જનરલ'!R15)</f>
        <v/>
      </c>
      <c r="F15" s="71" t="str">
        <f>'સમગ્ર પરિણામ '!I17</f>
        <v/>
      </c>
      <c r="G15" s="34"/>
      <c r="H15" s="34"/>
      <c r="I15" s="71" t="str">
        <f>'સમગ્ર પરિણામ '!V17</f>
        <v/>
      </c>
      <c r="J15" s="34"/>
      <c r="K15" s="34"/>
      <c r="L15" s="71" t="str">
        <f>'સમગ્ર પરિણામ '!AI17</f>
        <v/>
      </c>
      <c r="M15" s="34"/>
      <c r="N15" s="34"/>
      <c r="O15" s="71" t="str">
        <f>'સમગ્ર પરિણામ '!AV17</f>
        <v/>
      </c>
      <c r="P15" s="34"/>
      <c r="Q15" s="34"/>
      <c r="R15" s="71" t="str">
        <f>'સમગ્ર પરિણામ '!BI17</f>
        <v/>
      </c>
      <c r="S15" s="34"/>
      <c r="T15" s="34"/>
      <c r="U15" s="71" t="str">
        <f>'સમગ્ર પરિણામ '!BV17</f>
        <v/>
      </c>
      <c r="V15" s="34"/>
      <c r="W15" s="34"/>
      <c r="X15" s="71" t="str">
        <f>'સમગ્ર પરિણામ '!CI17</f>
        <v/>
      </c>
      <c r="Y15" s="34"/>
      <c r="Z15" s="34"/>
      <c r="AA15" s="71" t="str">
        <f>IF(C15="","",'સમગ્ર પરિણામ '!CW17)</f>
        <v/>
      </c>
      <c r="AB15" s="34"/>
      <c r="AC15" s="34"/>
      <c r="AD15" s="71" t="str">
        <f>IF(C15="","",'સમગ્ર પરિણામ '!DH17)</f>
        <v/>
      </c>
      <c r="AE15" s="34"/>
      <c r="AF15" s="34"/>
      <c r="AG15" s="71" t="str">
        <f>IF(C15="","",'સમગ્ર પરિણામ '!DS17)</f>
        <v/>
      </c>
      <c r="AH15" s="34"/>
      <c r="AI15" s="34"/>
    </row>
    <row r="16" spans="1:35" ht="23.25" customHeight="1" x14ac:dyDescent="0.2">
      <c r="A16" s="41">
        <f>'વિદ્યાર્થી માહિતી'!A13</f>
        <v>12</v>
      </c>
      <c r="B16" s="41" t="str">
        <f>IF('વિદ્યાર્થી માહિતી'!B13="","",'વિદ્યાર્થી માહિતી'!B13)</f>
        <v/>
      </c>
      <c r="C16" s="42" t="str">
        <f>IF('વિદ્યાર્થી માહિતી'!C13="","",'વિદ્યાર્થી માહિતી'!C13)</f>
        <v/>
      </c>
      <c r="D16" s="70" t="str">
        <f>IF(C16="","",'વાર્ષિક જનરલ'!O16)</f>
        <v/>
      </c>
      <c r="E16" s="44" t="str">
        <f>IF(C16="","",'વાર્ષિક જનરલ'!R16)</f>
        <v/>
      </c>
      <c r="F16" s="71" t="str">
        <f>'સમગ્ર પરિણામ '!I18</f>
        <v/>
      </c>
      <c r="G16" s="34"/>
      <c r="H16" s="34"/>
      <c r="I16" s="71" t="str">
        <f>'સમગ્ર પરિણામ '!V18</f>
        <v/>
      </c>
      <c r="J16" s="34"/>
      <c r="K16" s="34"/>
      <c r="L16" s="71" t="str">
        <f>'સમગ્ર પરિણામ '!AI18</f>
        <v/>
      </c>
      <c r="M16" s="34"/>
      <c r="N16" s="34"/>
      <c r="O16" s="71" t="str">
        <f>'સમગ્ર પરિણામ '!AV18</f>
        <v/>
      </c>
      <c r="P16" s="34"/>
      <c r="Q16" s="34"/>
      <c r="R16" s="71" t="str">
        <f>'સમગ્ર પરિણામ '!BI18</f>
        <v/>
      </c>
      <c r="S16" s="34"/>
      <c r="T16" s="34"/>
      <c r="U16" s="71" t="str">
        <f>'સમગ્ર પરિણામ '!BV18</f>
        <v/>
      </c>
      <c r="V16" s="34"/>
      <c r="W16" s="34"/>
      <c r="X16" s="71" t="str">
        <f>'સમગ્ર પરિણામ '!CI18</f>
        <v/>
      </c>
      <c r="Y16" s="34"/>
      <c r="Z16" s="34"/>
      <c r="AA16" s="71" t="str">
        <f>IF(C16="","",'સમગ્ર પરિણામ '!CW18)</f>
        <v/>
      </c>
      <c r="AB16" s="34"/>
      <c r="AC16" s="34"/>
      <c r="AD16" s="71" t="str">
        <f>IF(C16="","",'સમગ્ર પરિણામ '!DH18)</f>
        <v/>
      </c>
      <c r="AE16" s="34"/>
      <c r="AF16" s="34"/>
      <c r="AG16" s="71" t="str">
        <f>IF(C16="","",'સમગ્ર પરિણામ '!DS18)</f>
        <v/>
      </c>
      <c r="AH16" s="34"/>
      <c r="AI16" s="34"/>
    </row>
    <row r="17" spans="1:35" ht="23.25" customHeight="1" x14ac:dyDescent="0.2">
      <c r="A17" s="41">
        <f>'વિદ્યાર્થી માહિતી'!A14</f>
        <v>13</v>
      </c>
      <c r="B17" s="41" t="str">
        <f>IF('વિદ્યાર્થી માહિતી'!B14="","",'વિદ્યાર્થી માહિતી'!B14)</f>
        <v/>
      </c>
      <c r="C17" s="42" t="str">
        <f>IF('વિદ્યાર્થી માહિતી'!C14="","",'વિદ્યાર્થી માહિતી'!C14)</f>
        <v/>
      </c>
      <c r="D17" s="70" t="str">
        <f>IF(C17="","",'વાર્ષિક જનરલ'!O17)</f>
        <v/>
      </c>
      <c r="E17" s="44" t="str">
        <f>IF(C17="","",'વાર્ષિક જનરલ'!R17)</f>
        <v/>
      </c>
      <c r="F17" s="71" t="str">
        <f>'સમગ્ર પરિણામ '!I19</f>
        <v/>
      </c>
      <c r="G17" s="34"/>
      <c r="H17" s="34"/>
      <c r="I17" s="71" t="str">
        <f>'સમગ્ર પરિણામ '!V19</f>
        <v/>
      </c>
      <c r="J17" s="34"/>
      <c r="K17" s="34"/>
      <c r="L17" s="71" t="str">
        <f>'સમગ્ર પરિણામ '!AI19</f>
        <v/>
      </c>
      <c r="M17" s="34"/>
      <c r="N17" s="34"/>
      <c r="O17" s="71" t="str">
        <f>'સમગ્ર પરિણામ '!AV19</f>
        <v/>
      </c>
      <c r="P17" s="34"/>
      <c r="Q17" s="34"/>
      <c r="R17" s="71" t="str">
        <f>'સમગ્ર પરિણામ '!BI19</f>
        <v/>
      </c>
      <c r="S17" s="34"/>
      <c r="T17" s="34"/>
      <c r="U17" s="71" t="str">
        <f>'સમગ્ર પરિણામ '!BV19</f>
        <v/>
      </c>
      <c r="V17" s="34"/>
      <c r="W17" s="34"/>
      <c r="X17" s="71" t="str">
        <f>'સમગ્ર પરિણામ '!CI19</f>
        <v/>
      </c>
      <c r="Y17" s="34"/>
      <c r="Z17" s="34"/>
      <c r="AA17" s="71" t="str">
        <f>IF(C17="","",'સમગ્ર પરિણામ '!CW19)</f>
        <v/>
      </c>
      <c r="AB17" s="34"/>
      <c r="AC17" s="34"/>
      <c r="AD17" s="71" t="str">
        <f>IF(C17="","",'સમગ્ર પરિણામ '!DH19)</f>
        <v/>
      </c>
      <c r="AE17" s="34"/>
      <c r="AF17" s="34"/>
      <c r="AG17" s="71" t="str">
        <f>IF(C17="","",'સમગ્ર પરિણામ '!DS19)</f>
        <v/>
      </c>
      <c r="AH17" s="34"/>
      <c r="AI17" s="34"/>
    </row>
    <row r="18" spans="1:35" ht="23.25" customHeight="1" x14ac:dyDescent="0.2">
      <c r="A18" s="41">
        <f>'વિદ્યાર્થી માહિતી'!A15</f>
        <v>14</v>
      </c>
      <c r="B18" s="41" t="str">
        <f>IF('વિદ્યાર્થી માહિતી'!B15="","",'વિદ્યાર્થી માહિતી'!B15)</f>
        <v/>
      </c>
      <c r="C18" s="42" t="str">
        <f>IF('વિદ્યાર્થી માહિતી'!C15="","",'વિદ્યાર્થી માહિતી'!C15)</f>
        <v/>
      </c>
      <c r="D18" s="70" t="str">
        <f>IF(C18="","",'વાર્ષિક જનરલ'!O18)</f>
        <v/>
      </c>
      <c r="E18" s="44" t="str">
        <f>IF(C18="","",'વાર્ષિક જનરલ'!R18)</f>
        <v/>
      </c>
      <c r="F18" s="71" t="str">
        <f>'સમગ્ર પરિણામ '!I20</f>
        <v/>
      </c>
      <c r="G18" s="34"/>
      <c r="H18" s="34"/>
      <c r="I18" s="71" t="str">
        <f>'સમગ્ર પરિણામ '!V20</f>
        <v/>
      </c>
      <c r="J18" s="34"/>
      <c r="K18" s="34"/>
      <c r="L18" s="71" t="str">
        <f>'સમગ્ર પરિણામ '!AI20</f>
        <v/>
      </c>
      <c r="M18" s="34"/>
      <c r="N18" s="34"/>
      <c r="O18" s="71" t="str">
        <f>'સમગ્ર પરિણામ '!AV20</f>
        <v/>
      </c>
      <c r="P18" s="34"/>
      <c r="Q18" s="34"/>
      <c r="R18" s="71" t="str">
        <f>'સમગ્ર પરિણામ '!BI20</f>
        <v/>
      </c>
      <c r="S18" s="34"/>
      <c r="T18" s="34"/>
      <c r="U18" s="71" t="str">
        <f>'સમગ્ર પરિણામ '!BV20</f>
        <v/>
      </c>
      <c r="V18" s="34"/>
      <c r="W18" s="34"/>
      <c r="X18" s="71" t="str">
        <f>'સમગ્ર પરિણામ '!CI20</f>
        <v/>
      </c>
      <c r="Y18" s="34"/>
      <c r="Z18" s="34"/>
      <c r="AA18" s="71" t="str">
        <f>IF(C18="","",'સમગ્ર પરિણામ '!CW20)</f>
        <v/>
      </c>
      <c r="AB18" s="34"/>
      <c r="AC18" s="34"/>
      <c r="AD18" s="71" t="str">
        <f>IF(C18="","",'સમગ્ર પરિણામ '!DH20)</f>
        <v/>
      </c>
      <c r="AE18" s="34"/>
      <c r="AF18" s="34"/>
      <c r="AG18" s="71" t="str">
        <f>IF(C18="","",'સમગ્ર પરિણામ '!DS20)</f>
        <v/>
      </c>
      <c r="AH18" s="34"/>
      <c r="AI18" s="34"/>
    </row>
    <row r="19" spans="1:35" ht="23.25" customHeight="1" x14ac:dyDescent="0.2">
      <c r="A19" s="41">
        <f>'વિદ્યાર્થી માહિતી'!A16</f>
        <v>15</v>
      </c>
      <c r="B19" s="41" t="str">
        <f>IF('વિદ્યાર્થી માહિતી'!B16="","",'વિદ્યાર્થી માહિતી'!B16)</f>
        <v/>
      </c>
      <c r="C19" s="42" t="str">
        <f>IF('વિદ્યાર્થી માહિતી'!C16="","",'વિદ્યાર્થી માહિતી'!C16)</f>
        <v/>
      </c>
      <c r="D19" s="70" t="str">
        <f>IF(C19="","",'વાર્ષિક જનરલ'!O19)</f>
        <v/>
      </c>
      <c r="E19" s="44" t="str">
        <f>IF(C19="","",'વાર્ષિક જનરલ'!R19)</f>
        <v/>
      </c>
      <c r="F19" s="71" t="str">
        <f>'સમગ્ર પરિણામ '!I21</f>
        <v/>
      </c>
      <c r="G19" s="34"/>
      <c r="H19" s="34"/>
      <c r="I19" s="71" t="str">
        <f>'સમગ્ર પરિણામ '!V21</f>
        <v/>
      </c>
      <c r="J19" s="34"/>
      <c r="K19" s="34"/>
      <c r="L19" s="71" t="str">
        <f>'સમગ્ર પરિણામ '!AI21</f>
        <v/>
      </c>
      <c r="M19" s="34"/>
      <c r="N19" s="34"/>
      <c r="O19" s="71" t="str">
        <f>'સમગ્ર પરિણામ '!AV21</f>
        <v/>
      </c>
      <c r="P19" s="34"/>
      <c r="Q19" s="34"/>
      <c r="R19" s="71" t="str">
        <f>'સમગ્ર પરિણામ '!BI21</f>
        <v/>
      </c>
      <c r="S19" s="34"/>
      <c r="T19" s="34"/>
      <c r="U19" s="71" t="str">
        <f>'સમગ્ર પરિણામ '!BV21</f>
        <v/>
      </c>
      <c r="V19" s="34"/>
      <c r="W19" s="34"/>
      <c r="X19" s="71" t="str">
        <f>'સમગ્ર પરિણામ '!CI21</f>
        <v/>
      </c>
      <c r="Y19" s="34"/>
      <c r="Z19" s="34"/>
      <c r="AA19" s="71" t="str">
        <f>IF(C19="","",'સમગ્ર પરિણામ '!CW21)</f>
        <v/>
      </c>
      <c r="AB19" s="34"/>
      <c r="AC19" s="34"/>
      <c r="AD19" s="71" t="str">
        <f>IF(C19="","",'સમગ્ર પરિણામ '!DH21)</f>
        <v/>
      </c>
      <c r="AE19" s="34"/>
      <c r="AF19" s="34"/>
      <c r="AG19" s="71" t="str">
        <f>IF(C19="","",'સમગ્ર પરિણામ '!DS21)</f>
        <v/>
      </c>
      <c r="AH19" s="34"/>
      <c r="AI19" s="34"/>
    </row>
    <row r="20" spans="1:35" ht="23.25" customHeight="1" x14ac:dyDescent="0.2">
      <c r="A20" s="41">
        <f>'વિદ્યાર્થી માહિતી'!A17</f>
        <v>16</v>
      </c>
      <c r="B20" s="41" t="str">
        <f>IF('વિદ્યાર્થી માહિતી'!B17="","",'વિદ્યાર્થી માહિતી'!B17)</f>
        <v/>
      </c>
      <c r="C20" s="42" t="str">
        <f>IF('વિદ્યાર્થી માહિતી'!C17="","",'વિદ્યાર્થી માહિતી'!C17)</f>
        <v/>
      </c>
      <c r="D20" s="70" t="str">
        <f>IF(C20="","",'વાર્ષિક જનરલ'!O20)</f>
        <v/>
      </c>
      <c r="E20" s="44" t="str">
        <f>IF(C20="","",'વાર્ષિક જનરલ'!R20)</f>
        <v/>
      </c>
      <c r="F20" s="71" t="str">
        <f>'સમગ્ર પરિણામ '!I22</f>
        <v/>
      </c>
      <c r="G20" s="34"/>
      <c r="H20" s="34"/>
      <c r="I20" s="71" t="str">
        <f>'સમગ્ર પરિણામ '!V22</f>
        <v/>
      </c>
      <c r="J20" s="34"/>
      <c r="K20" s="34"/>
      <c r="L20" s="71" t="str">
        <f>'સમગ્ર પરિણામ '!AI22</f>
        <v/>
      </c>
      <c r="M20" s="34"/>
      <c r="N20" s="34"/>
      <c r="O20" s="71" t="str">
        <f>'સમગ્ર પરિણામ '!AV22</f>
        <v/>
      </c>
      <c r="P20" s="34"/>
      <c r="Q20" s="34"/>
      <c r="R20" s="71" t="str">
        <f>'સમગ્ર પરિણામ '!BI22</f>
        <v/>
      </c>
      <c r="S20" s="34"/>
      <c r="T20" s="34"/>
      <c r="U20" s="71" t="str">
        <f>'સમગ્ર પરિણામ '!BV22</f>
        <v/>
      </c>
      <c r="V20" s="34"/>
      <c r="W20" s="34"/>
      <c r="X20" s="71" t="str">
        <f>'સમગ્ર પરિણામ '!CI22</f>
        <v/>
      </c>
      <c r="Y20" s="34"/>
      <c r="Z20" s="34"/>
      <c r="AA20" s="71" t="str">
        <f>IF(C20="","",'સમગ્ર પરિણામ '!CW22)</f>
        <v/>
      </c>
      <c r="AB20" s="34"/>
      <c r="AC20" s="34"/>
      <c r="AD20" s="71" t="str">
        <f>IF(C20="","",'સમગ્ર પરિણામ '!DH22)</f>
        <v/>
      </c>
      <c r="AE20" s="34"/>
      <c r="AF20" s="34"/>
      <c r="AG20" s="71" t="str">
        <f>IF(C20="","",'સમગ્ર પરિણામ '!DS22)</f>
        <v/>
      </c>
      <c r="AH20" s="34"/>
      <c r="AI20" s="34"/>
    </row>
    <row r="21" spans="1:35" ht="23.25" customHeight="1" x14ac:dyDescent="0.2">
      <c r="A21" s="41">
        <f>'વિદ્યાર્થી માહિતી'!A18</f>
        <v>17</v>
      </c>
      <c r="B21" s="41" t="str">
        <f>IF('વિદ્યાર્થી માહિતી'!B18="","",'વિદ્યાર્થી માહિતી'!B18)</f>
        <v/>
      </c>
      <c r="C21" s="42" t="str">
        <f>IF('વિદ્યાર્થી માહિતી'!C18="","",'વિદ્યાર્થી માહિતી'!C18)</f>
        <v/>
      </c>
      <c r="D21" s="70" t="str">
        <f>IF(C21="","",'વાર્ષિક જનરલ'!O21)</f>
        <v/>
      </c>
      <c r="E21" s="44" t="str">
        <f>IF(C21="","",'વાર્ષિક જનરલ'!R21)</f>
        <v/>
      </c>
      <c r="F21" s="71" t="str">
        <f>'સમગ્ર પરિણામ '!I23</f>
        <v/>
      </c>
      <c r="G21" s="34"/>
      <c r="H21" s="34"/>
      <c r="I21" s="71" t="str">
        <f>'સમગ્ર પરિણામ '!V23</f>
        <v/>
      </c>
      <c r="J21" s="34"/>
      <c r="K21" s="34"/>
      <c r="L21" s="71" t="str">
        <f>'સમગ્ર પરિણામ '!AI23</f>
        <v/>
      </c>
      <c r="M21" s="34"/>
      <c r="N21" s="34"/>
      <c r="O21" s="71" t="str">
        <f>'સમગ્ર પરિણામ '!AV23</f>
        <v/>
      </c>
      <c r="P21" s="34"/>
      <c r="Q21" s="34"/>
      <c r="R21" s="71" t="str">
        <f>'સમગ્ર પરિણામ '!BI23</f>
        <v/>
      </c>
      <c r="S21" s="34"/>
      <c r="T21" s="34"/>
      <c r="U21" s="71" t="str">
        <f>'સમગ્ર પરિણામ '!BV23</f>
        <v/>
      </c>
      <c r="V21" s="34"/>
      <c r="W21" s="34"/>
      <c r="X21" s="71" t="str">
        <f>'સમગ્ર પરિણામ '!CI23</f>
        <v/>
      </c>
      <c r="Y21" s="34"/>
      <c r="Z21" s="34"/>
      <c r="AA21" s="71" t="str">
        <f>IF(C21="","",'સમગ્ર પરિણામ '!CW23)</f>
        <v/>
      </c>
      <c r="AB21" s="34"/>
      <c r="AC21" s="34"/>
      <c r="AD21" s="71" t="str">
        <f>IF(C21="","",'સમગ્ર પરિણામ '!DH23)</f>
        <v/>
      </c>
      <c r="AE21" s="34"/>
      <c r="AF21" s="34"/>
      <c r="AG21" s="71" t="str">
        <f>IF(C21="","",'સમગ્ર પરિણામ '!DS23)</f>
        <v/>
      </c>
      <c r="AH21" s="34"/>
      <c r="AI21" s="34"/>
    </row>
    <row r="22" spans="1:35" ht="23.25" customHeight="1" x14ac:dyDescent="0.2">
      <c r="A22" s="41">
        <f>'વિદ્યાર્થી માહિતી'!A19</f>
        <v>18</v>
      </c>
      <c r="B22" s="41" t="str">
        <f>IF('વિદ્યાર્થી માહિતી'!B19="","",'વિદ્યાર્થી માહિતી'!B19)</f>
        <v/>
      </c>
      <c r="C22" s="42" t="str">
        <f>IF('વિદ્યાર્થી માહિતી'!C19="","",'વિદ્યાર્થી માહિતી'!C19)</f>
        <v/>
      </c>
      <c r="D22" s="70" t="str">
        <f>IF(C22="","",'વાર્ષિક જનરલ'!O22)</f>
        <v/>
      </c>
      <c r="E22" s="44" t="str">
        <f>IF(C22="","",'વાર્ષિક જનરલ'!R22)</f>
        <v/>
      </c>
      <c r="F22" s="71" t="str">
        <f>'સમગ્ર પરિણામ '!I24</f>
        <v/>
      </c>
      <c r="G22" s="34"/>
      <c r="H22" s="34"/>
      <c r="I22" s="71" t="str">
        <f>'સમગ્ર પરિણામ '!V24</f>
        <v/>
      </c>
      <c r="J22" s="34"/>
      <c r="K22" s="34"/>
      <c r="L22" s="71" t="str">
        <f>'સમગ્ર પરિણામ '!AI24</f>
        <v/>
      </c>
      <c r="M22" s="34"/>
      <c r="N22" s="34"/>
      <c r="O22" s="71" t="str">
        <f>'સમગ્ર પરિણામ '!AV24</f>
        <v/>
      </c>
      <c r="P22" s="34"/>
      <c r="Q22" s="34"/>
      <c r="R22" s="71" t="str">
        <f>'સમગ્ર પરિણામ '!BI24</f>
        <v/>
      </c>
      <c r="S22" s="34"/>
      <c r="T22" s="34"/>
      <c r="U22" s="71" t="str">
        <f>'સમગ્ર પરિણામ '!BV24</f>
        <v/>
      </c>
      <c r="V22" s="34"/>
      <c r="W22" s="34"/>
      <c r="X22" s="71" t="str">
        <f>'સમગ્ર પરિણામ '!CI24</f>
        <v/>
      </c>
      <c r="Y22" s="34"/>
      <c r="Z22" s="34"/>
      <c r="AA22" s="71" t="str">
        <f>IF(C22="","",'સમગ્ર પરિણામ '!CW24)</f>
        <v/>
      </c>
      <c r="AB22" s="34"/>
      <c r="AC22" s="34"/>
      <c r="AD22" s="71" t="str">
        <f>IF(C22="","",'સમગ્ર પરિણામ '!DH24)</f>
        <v/>
      </c>
      <c r="AE22" s="34"/>
      <c r="AF22" s="34"/>
      <c r="AG22" s="71" t="str">
        <f>IF(C22="","",'સમગ્ર પરિણામ '!DS24)</f>
        <v/>
      </c>
      <c r="AH22" s="34"/>
      <c r="AI22" s="34"/>
    </row>
    <row r="23" spans="1:35" ht="23.25" customHeight="1" x14ac:dyDescent="0.2">
      <c r="A23" s="41">
        <f>'વિદ્યાર્થી માહિતી'!A20</f>
        <v>19</v>
      </c>
      <c r="B23" s="41" t="str">
        <f>IF('વિદ્યાર્થી માહિતી'!B20="","",'વિદ્યાર્થી માહિતી'!B20)</f>
        <v/>
      </c>
      <c r="C23" s="42" t="str">
        <f>IF('વિદ્યાર્થી માહિતી'!C20="","",'વિદ્યાર્થી માહિતી'!C20)</f>
        <v/>
      </c>
      <c r="D23" s="70" t="str">
        <f>IF(C23="","",'વાર્ષિક જનરલ'!O23)</f>
        <v/>
      </c>
      <c r="E23" s="44" t="str">
        <f>IF(C23="","",'વાર્ષિક જનરલ'!R23)</f>
        <v/>
      </c>
      <c r="F23" s="71" t="str">
        <f>'સમગ્ર પરિણામ '!I25</f>
        <v/>
      </c>
      <c r="G23" s="34"/>
      <c r="H23" s="34"/>
      <c r="I23" s="71" t="str">
        <f>'સમગ્ર પરિણામ '!V25</f>
        <v/>
      </c>
      <c r="J23" s="34"/>
      <c r="K23" s="34"/>
      <c r="L23" s="71" t="str">
        <f>'સમગ્ર પરિણામ '!AI25</f>
        <v/>
      </c>
      <c r="M23" s="34"/>
      <c r="N23" s="34"/>
      <c r="O23" s="71" t="str">
        <f>'સમગ્ર પરિણામ '!AV25</f>
        <v/>
      </c>
      <c r="P23" s="34"/>
      <c r="Q23" s="34"/>
      <c r="R23" s="71" t="str">
        <f>'સમગ્ર પરિણામ '!BI25</f>
        <v/>
      </c>
      <c r="S23" s="34"/>
      <c r="T23" s="34"/>
      <c r="U23" s="71" t="str">
        <f>'સમગ્ર પરિણામ '!BV25</f>
        <v/>
      </c>
      <c r="V23" s="34"/>
      <c r="W23" s="34"/>
      <c r="X23" s="71" t="str">
        <f>'સમગ્ર પરિણામ '!CI25</f>
        <v/>
      </c>
      <c r="Y23" s="34"/>
      <c r="Z23" s="34"/>
      <c r="AA23" s="71" t="str">
        <f>IF(C23="","",'સમગ્ર પરિણામ '!CW25)</f>
        <v/>
      </c>
      <c r="AB23" s="34"/>
      <c r="AC23" s="34"/>
      <c r="AD23" s="71" t="str">
        <f>IF(C23="","",'સમગ્ર પરિણામ '!DH25)</f>
        <v/>
      </c>
      <c r="AE23" s="34"/>
      <c r="AF23" s="34"/>
      <c r="AG23" s="71" t="str">
        <f>IF(C23="","",'સમગ્ર પરિણામ '!DS25)</f>
        <v/>
      </c>
      <c r="AH23" s="34"/>
      <c r="AI23" s="34"/>
    </row>
    <row r="24" spans="1:35" ht="23.25" customHeight="1" x14ac:dyDescent="0.2">
      <c r="A24" s="41">
        <f>'વિદ્યાર્થી માહિતી'!A21</f>
        <v>20</v>
      </c>
      <c r="B24" s="41" t="str">
        <f>IF('વિદ્યાર્થી માહિતી'!B21="","",'વિદ્યાર્થી માહિતી'!B21)</f>
        <v/>
      </c>
      <c r="C24" s="42" t="str">
        <f>IF('વિદ્યાર્થી માહિતી'!C21="","",'વિદ્યાર્થી માહિતી'!C21)</f>
        <v/>
      </c>
      <c r="D24" s="70" t="str">
        <f>IF(C24="","",'વાર્ષિક જનરલ'!O24)</f>
        <v/>
      </c>
      <c r="E24" s="44" t="str">
        <f>IF(C24="","",'વાર્ષિક જનરલ'!R24)</f>
        <v/>
      </c>
      <c r="F24" s="71" t="str">
        <f>'સમગ્ર પરિણામ '!I26</f>
        <v/>
      </c>
      <c r="G24" s="34"/>
      <c r="H24" s="34"/>
      <c r="I24" s="71" t="str">
        <f>'સમગ્ર પરિણામ '!V26</f>
        <v/>
      </c>
      <c r="J24" s="34"/>
      <c r="K24" s="34"/>
      <c r="L24" s="71" t="str">
        <f>'સમગ્ર પરિણામ '!AI26</f>
        <v/>
      </c>
      <c r="M24" s="34"/>
      <c r="N24" s="34"/>
      <c r="O24" s="71" t="str">
        <f>'સમગ્ર પરિણામ '!AV26</f>
        <v/>
      </c>
      <c r="P24" s="34"/>
      <c r="Q24" s="34"/>
      <c r="R24" s="71" t="str">
        <f>'સમગ્ર પરિણામ '!BI26</f>
        <v/>
      </c>
      <c r="S24" s="34"/>
      <c r="T24" s="34"/>
      <c r="U24" s="71" t="str">
        <f>'સમગ્ર પરિણામ '!BV26</f>
        <v/>
      </c>
      <c r="V24" s="34"/>
      <c r="W24" s="34"/>
      <c r="X24" s="71" t="str">
        <f>'સમગ્ર પરિણામ '!CI26</f>
        <v/>
      </c>
      <c r="Y24" s="34"/>
      <c r="Z24" s="34"/>
      <c r="AA24" s="71" t="str">
        <f>IF(C24="","",'સમગ્ર પરિણામ '!CW26)</f>
        <v/>
      </c>
      <c r="AB24" s="34"/>
      <c r="AC24" s="34"/>
      <c r="AD24" s="71" t="str">
        <f>IF(C24="","",'સમગ્ર પરિણામ '!DH26)</f>
        <v/>
      </c>
      <c r="AE24" s="34"/>
      <c r="AF24" s="34"/>
      <c r="AG24" s="71" t="str">
        <f>IF(C24="","",'સમગ્ર પરિણામ '!DS26)</f>
        <v/>
      </c>
      <c r="AH24" s="34"/>
      <c r="AI24" s="34"/>
    </row>
    <row r="25" spans="1:35" ht="23.25" customHeight="1" x14ac:dyDescent="0.2">
      <c r="A25" s="41">
        <f>'વિદ્યાર્થી માહિતી'!A22</f>
        <v>21</v>
      </c>
      <c r="B25" s="41" t="str">
        <f>IF('વિદ્યાર્થી માહિતી'!B22="","",'વિદ્યાર્થી માહિતી'!B22)</f>
        <v/>
      </c>
      <c r="C25" s="42" t="str">
        <f>IF('વિદ્યાર્થી માહિતી'!C22="","",'વિદ્યાર્થી માહિતી'!C22)</f>
        <v/>
      </c>
      <c r="D25" s="70" t="str">
        <f>IF(C25="","",'વાર્ષિક જનરલ'!O25)</f>
        <v/>
      </c>
      <c r="E25" s="44" t="str">
        <f>IF(C25="","",'વાર્ષિક જનરલ'!R25)</f>
        <v/>
      </c>
      <c r="F25" s="71" t="str">
        <f>'સમગ્ર પરિણામ '!I27</f>
        <v/>
      </c>
      <c r="G25" s="34"/>
      <c r="H25" s="34"/>
      <c r="I25" s="71" t="str">
        <f>'સમગ્ર પરિણામ '!V27</f>
        <v/>
      </c>
      <c r="J25" s="34"/>
      <c r="K25" s="34"/>
      <c r="L25" s="71" t="str">
        <f>'સમગ્ર પરિણામ '!AI27</f>
        <v/>
      </c>
      <c r="M25" s="34"/>
      <c r="N25" s="34"/>
      <c r="O25" s="71" t="str">
        <f>'સમગ્ર પરિણામ '!AV27</f>
        <v/>
      </c>
      <c r="P25" s="34"/>
      <c r="Q25" s="34"/>
      <c r="R25" s="71" t="str">
        <f>'સમગ્ર પરિણામ '!BI27</f>
        <v/>
      </c>
      <c r="S25" s="34"/>
      <c r="T25" s="34"/>
      <c r="U25" s="71" t="str">
        <f>'સમગ્ર પરિણામ '!BV27</f>
        <v/>
      </c>
      <c r="V25" s="34"/>
      <c r="W25" s="34"/>
      <c r="X25" s="71" t="str">
        <f>'સમગ્ર પરિણામ '!CI27</f>
        <v/>
      </c>
      <c r="Y25" s="34"/>
      <c r="Z25" s="34"/>
      <c r="AA25" s="71" t="str">
        <f>IF(C25="","",'સમગ્ર પરિણામ '!CW27)</f>
        <v/>
      </c>
      <c r="AB25" s="34"/>
      <c r="AC25" s="34"/>
      <c r="AD25" s="71" t="str">
        <f>IF(C25="","",'સમગ્ર પરિણામ '!DH27)</f>
        <v/>
      </c>
      <c r="AE25" s="34"/>
      <c r="AF25" s="34"/>
      <c r="AG25" s="71" t="str">
        <f>IF(C25="","",'સમગ્ર પરિણામ '!DS27)</f>
        <v/>
      </c>
      <c r="AH25" s="34"/>
      <c r="AI25" s="34"/>
    </row>
    <row r="26" spans="1:35" ht="23.25" customHeight="1" x14ac:dyDescent="0.2">
      <c r="A26" s="41">
        <f>'વિદ્યાર્થી માહિતી'!A23</f>
        <v>22</v>
      </c>
      <c r="B26" s="41" t="str">
        <f>IF('વિદ્યાર્થી માહિતી'!B23="","",'વિદ્યાર્થી માહિતી'!B23)</f>
        <v/>
      </c>
      <c r="C26" s="42" t="str">
        <f>IF('વિદ્યાર્થી માહિતી'!C23="","",'વિદ્યાર્થી માહિતી'!C23)</f>
        <v/>
      </c>
      <c r="D26" s="70" t="str">
        <f>IF(C26="","",'વાર્ષિક જનરલ'!O26)</f>
        <v/>
      </c>
      <c r="E26" s="44" t="str">
        <f>IF(C26="","",'વાર્ષિક જનરલ'!R26)</f>
        <v/>
      </c>
      <c r="F26" s="71" t="str">
        <f>'સમગ્ર પરિણામ '!I28</f>
        <v/>
      </c>
      <c r="G26" s="34"/>
      <c r="H26" s="34"/>
      <c r="I26" s="71" t="str">
        <f>'સમગ્ર પરિણામ '!V28</f>
        <v/>
      </c>
      <c r="J26" s="34"/>
      <c r="K26" s="34"/>
      <c r="L26" s="71" t="str">
        <f>'સમગ્ર પરિણામ '!AI28</f>
        <v/>
      </c>
      <c r="M26" s="34"/>
      <c r="N26" s="34"/>
      <c r="O26" s="71" t="str">
        <f>'સમગ્ર પરિણામ '!AV28</f>
        <v/>
      </c>
      <c r="P26" s="34"/>
      <c r="Q26" s="34"/>
      <c r="R26" s="71" t="str">
        <f>'સમગ્ર પરિણામ '!BI28</f>
        <v/>
      </c>
      <c r="S26" s="34"/>
      <c r="T26" s="34"/>
      <c r="U26" s="71" t="str">
        <f>'સમગ્ર પરિણામ '!BV28</f>
        <v/>
      </c>
      <c r="V26" s="34"/>
      <c r="W26" s="34"/>
      <c r="X26" s="71" t="str">
        <f>'સમગ્ર પરિણામ '!CI28</f>
        <v/>
      </c>
      <c r="Y26" s="34"/>
      <c r="Z26" s="34"/>
      <c r="AA26" s="71" t="str">
        <f>IF(C26="","",'સમગ્ર પરિણામ '!CW28)</f>
        <v/>
      </c>
      <c r="AB26" s="34"/>
      <c r="AC26" s="34"/>
      <c r="AD26" s="71" t="str">
        <f>IF(C26="","",'સમગ્ર પરિણામ '!DH28)</f>
        <v/>
      </c>
      <c r="AE26" s="34"/>
      <c r="AF26" s="34"/>
      <c r="AG26" s="71" t="str">
        <f>IF(C26="","",'સમગ્ર પરિણામ '!DS28)</f>
        <v/>
      </c>
      <c r="AH26" s="34"/>
      <c r="AI26" s="34"/>
    </row>
    <row r="27" spans="1:35" ht="23.25" customHeight="1" x14ac:dyDescent="0.2">
      <c r="A27" s="41">
        <f>'વિદ્યાર્થી માહિતી'!A24</f>
        <v>23</v>
      </c>
      <c r="B27" s="41" t="str">
        <f>IF('વિદ્યાર્થી માહિતી'!B24="","",'વિદ્યાર્થી માહિતી'!B24)</f>
        <v/>
      </c>
      <c r="C27" s="42" t="str">
        <f>IF('વિદ્યાર્થી માહિતી'!C24="","",'વિદ્યાર્થી માહિતી'!C24)</f>
        <v/>
      </c>
      <c r="D27" s="70" t="str">
        <f>IF(C27="","",'વાર્ષિક જનરલ'!O27)</f>
        <v/>
      </c>
      <c r="E27" s="44" t="str">
        <f>IF(C27="","",'વાર્ષિક જનરલ'!R27)</f>
        <v/>
      </c>
      <c r="F27" s="71" t="str">
        <f>'સમગ્ર પરિણામ '!I29</f>
        <v/>
      </c>
      <c r="G27" s="34"/>
      <c r="H27" s="34"/>
      <c r="I27" s="71" t="str">
        <f>'સમગ્ર પરિણામ '!V29</f>
        <v/>
      </c>
      <c r="J27" s="34"/>
      <c r="K27" s="34"/>
      <c r="L27" s="71" t="str">
        <f>'સમગ્ર પરિણામ '!AI29</f>
        <v/>
      </c>
      <c r="M27" s="34"/>
      <c r="N27" s="34"/>
      <c r="O27" s="71" t="str">
        <f>'સમગ્ર પરિણામ '!AV29</f>
        <v/>
      </c>
      <c r="P27" s="34"/>
      <c r="Q27" s="34"/>
      <c r="R27" s="71" t="str">
        <f>'સમગ્ર પરિણામ '!BI29</f>
        <v/>
      </c>
      <c r="S27" s="34"/>
      <c r="T27" s="34"/>
      <c r="U27" s="71" t="str">
        <f>'સમગ્ર પરિણામ '!BV29</f>
        <v/>
      </c>
      <c r="V27" s="34"/>
      <c r="W27" s="34"/>
      <c r="X27" s="71" t="str">
        <f>'સમગ્ર પરિણામ '!CI29</f>
        <v/>
      </c>
      <c r="Y27" s="34"/>
      <c r="Z27" s="34"/>
      <c r="AA27" s="71" t="str">
        <f>IF(C27="","",'સમગ્ર પરિણામ '!CW29)</f>
        <v/>
      </c>
      <c r="AB27" s="34"/>
      <c r="AC27" s="34"/>
      <c r="AD27" s="71" t="str">
        <f>IF(C27="","",'સમગ્ર પરિણામ '!DH29)</f>
        <v/>
      </c>
      <c r="AE27" s="34"/>
      <c r="AF27" s="34"/>
      <c r="AG27" s="71" t="str">
        <f>IF(C27="","",'સમગ્ર પરિણામ '!DS29)</f>
        <v/>
      </c>
      <c r="AH27" s="34"/>
      <c r="AI27" s="34"/>
    </row>
    <row r="28" spans="1:35" ht="23.25" customHeight="1" x14ac:dyDescent="0.2">
      <c r="A28" s="41">
        <f>'વિદ્યાર્થી માહિતી'!A25</f>
        <v>24</v>
      </c>
      <c r="B28" s="41" t="str">
        <f>IF('વિદ્યાર્થી માહિતી'!B25="","",'વિદ્યાર્થી માહિતી'!B25)</f>
        <v/>
      </c>
      <c r="C28" s="42" t="str">
        <f>IF('વિદ્યાર્થી માહિતી'!C25="","",'વિદ્યાર્થી માહિતી'!C25)</f>
        <v/>
      </c>
      <c r="D28" s="70" t="str">
        <f>IF(C28="","",'વાર્ષિક જનરલ'!O28)</f>
        <v/>
      </c>
      <c r="E28" s="44" t="str">
        <f>IF(C28="","",'વાર્ષિક જનરલ'!R28)</f>
        <v/>
      </c>
      <c r="F28" s="71" t="str">
        <f>'સમગ્ર પરિણામ '!I30</f>
        <v/>
      </c>
      <c r="G28" s="34"/>
      <c r="H28" s="34"/>
      <c r="I28" s="71" t="str">
        <f>'સમગ્ર પરિણામ '!V30</f>
        <v/>
      </c>
      <c r="J28" s="34"/>
      <c r="K28" s="34"/>
      <c r="L28" s="71" t="str">
        <f>'સમગ્ર પરિણામ '!AI30</f>
        <v/>
      </c>
      <c r="M28" s="34"/>
      <c r="N28" s="34"/>
      <c r="O28" s="71" t="str">
        <f>'સમગ્ર પરિણામ '!AV30</f>
        <v/>
      </c>
      <c r="P28" s="34"/>
      <c r="Q28" s="34"/>
      <c r="R28" s="71" t="str">
        <f>'સમગ્ર પરિણામ '!BI30</f>
        <v/>
      </c>
      <c r="S28" s="34"/>
      <c r="T28" s="34"/>
      <c r="U28" s="71" t="str">
        <f>'સમગ્ર પરિણામ '!BV30</f>
        <v/>
      </c>
      <c r="V28" s="34"/>
      <c r="W28" s="34"/>
      <c r="X28" s="71" t="str">
        <f>'સમગ્ર પરિણામ '!CI30</f>
        <v/>
      </c>
      <c r="Y28" s="34"/>
      <c r="Z28" s="34"/>
      <c r="AA28" s="71" t="str">
        <f>IF(C28="","",'સમગ્ર પરિણામ '!CW30)</f>
        <v/>
      </c>
      <c r="AB28" s="34"/>
      <c r="AC28" s="34"/>
      <c r="AD28" s="71" t="str">
        <f>IF(C28="","",'સમગ્ર પરિણામ '!DH30)</f>
        <v/>
      </c>
      <c r="AE28" s="34"/>
      <c r="AF28" s="34"/>
      <c r="AG28" s="71" t="str">
        <f>IF(C28="","",'સમગ્ર પરિણામ '!DS30)</f>
        <v/>
      </c>
      <c r="AH28" s="34"/>
      <c r="AI28" s="34"/>
    </row>
    <row r="29" spans="1:35" ht="23.25" customHeight="1" x14ac:dyDescent="0.2">
      <c r="A29" s="41">
        <f>'વિદ્યાર્થી માહિતી'!A26</f>
        <v>25</v>
      </c>
      <c r="B29" s="41" t="str">
        <f>IF('વિદ્યાર્થી માહિતી'!B26="","",'વિદ્યાર્થી માહિતી'!B26)</f>
        <v/>
      </c>
      <c r="C29" s="42" t="str">
        <f>IF('વિદ્યાર્થી માહિતી'!C26="","",'વિદ્યાર્થી માહિતી'!C26)</f>
        <v/>
      </c>
      <c r="D29" s="70" t="str">
        <f>IF(C29="","",'વાર્ષિક જનરલ'!O29)</f>
        <v/>
      </c>
      <c r="E29" s="44" t="str">
        <f>IF(C29="","",'વાર્ષિક જનરલ'!R29)</f>
        <v/>
      </c>
      <c r="F29" s="71" t="str">
        <f>'સમગ્ર પરિણામ '!I31</f>
        <v/>
      </c>
      <c r="G29" s="34"/>
      <c r="H29" s="34"/>
      <c r="I29" s="71" t="str">
        <f>'સમગ્ર પરિણામ '!V31</f>
        <v/>
      </c>
      <c r="J29" s="34"/>
      <c r="K29" s="34"/>
      <c r="L29" s="71" t="str">
        <f>'સમગ્ર પરિણામ '!AI31</f>
        <v/>
      </c>
      <c r="M29" s="34"/>
      <c r="N29" s="34"/>
      <c r="O29" s="71" t="str">
        <f>'સમગ્ર પરિણામ '!AV31</f>
        <v/>
      </c>
      <c r="P29" s="34"/>
      <c r="Q29" s="34"/>
      <c r="R29" s="71" t="str">
        <f>'સમગ્ર પરિણામ '!BI31</f>
        <v/>
      </c>
      <c r="S29" s="34"/>
      <c r="T29" s="34"/>
      <c r="U29" s="71" t="str">
        <f>'સમગ્ર પરિણામ '!BV31</f>
        <v/>
      </c>
      <c r="V29" s="34"/>
      <c r="W29" s="34"/>
      <c r="X29" s="71" t="str">
        <f>'સમગ્ર પરિણામ '!CI31</f>
        <v/>
      </c>
      <c r="Y29" s="34"/>
      <c r="Z29" s="34"/>
      <c r="AA29" s="71" t="str">
        <f>IF(C29="","",'સમગ્ર પરિણામ '!CW31)</f>
        <v/>
      </c>
      <c r="AB29" s="34"/>
      <c r="AC29" s="34"/>
      <c r="AD29" s="71" t="str">
        <f>IF(C29="","",'સમગ્ર પરિણામ '!DH31)</f>
        <v/>
      </c>
      <c r="AE29" s="34"/>
      <c r="AF29" s="34"/>
      <c r="AG29" s="71" t="str">
        <f>IF(C29="","",'સમગ્ર પરિણામ '!DS31)</f>
        <v/>
      </c>
      <c r="AH29" s="34"/>
      <c r="AI29" s="34"/>
    </row>
    <row r="30" spans="1:35" ht="23.25" customHeight="1" x14ac:dyDescent="0.2">
      <c r="A30" s="41">
        <f>'વિદ્યાર્થી માહિતી'!A27</f>
        <v>26</v>
      </c>
      <c r="B30" s="41" t="str">
        <f>IF('વિદ્યાર્થી માહિતી'!B27="","",'વિદ્યાર્થી માહિતી'!B27)</f>
        <v/>
      </c>
      <c r="C30" s="42" t="str">
        <f>IF('વિદ્યાર્થી માહિતી'!C27="","",'વિદ્યાર્થી માહિતી'!C27)</f>
        <v/>
      </c>
      <c r="D30" s="70" t="str">
        <f>IF(C30="","",'વાર્ષિક જનરલ'!O30)</f>
        <v/>
      </c>
      <c r="E30" s="44" t="str">
        <f>IF(C30="","",'વાર્ષિક જનરલ'!R30)</f>
        <v/>
      </c>
      <c r="F30" s="71" t="str">
        <f>'સમગ્ર પરિણામ '!I32</f>
        <v/>
      </c>
      <c r="G30" s="34"/>
      <c r="H30" s="34"/>
      <c r="I30" s="71" t="str">
        <f>'સમગ્ર પરિણામ '!V32</f>
        <v/>
      </c>
      <c r="J30" s="34"/>
      <c r="K30" s="34"/>
      <c r="L30" s="71" t="str">
        <f>'સમગ્ર પરિણામ '!AI32</f>
        <v/>
      </c>
      <c r="M30" s="34"/>
      <c r="N30" s="34"/>
      <c r="O30" s="71" t="str">
        <f>'સમગ્ર પરિણામ '!AV32</f>
        <v/>
      </c>
      <c r="P30" s="34"/>
      <c r="Q30" s="34"/>
      <c r="R30" s="71" t="str">
        <f>'સમગ્ર પરિણામ '!BI32</f>
        <v/>
      </c>
      <c r="S30" s="34"/>
      <c r="T30" s="34"/>
      <c r="U30" s="71" t="str">
        <f>'સમગ્ર પરિણામ '!BV32</f>
        <v/>
      </c>
      <c r="V30" s="34"/>
      <c r="W30" s="34"/>
      <c r="X30" s="71" t="str">
        <f>'સમગ્ર પરિણામ '!CI32</f>
        <v/>
      </c>
      <c r="Y30" s="34"/>
      <c r="Z30" s="34"/>
      <c r="AA30" s="71" t="str">
        <f>IF(C30="","",'સમગ્ર પરિણામ '!CW32)</f>
        <v/>
      </c>
      <c r="AB30" s="34"/>
      <c r="AC30" s="34"/>
      <c r="AD30" s="71" t="str">
        <f>IF(C30="","",'સમગ્ર પરિણામ '!DH32)</f>
        <v/>
      </c>
      <c r="AE30" s="34"/>
      <c r="AF30" s="34"/>
      <c r="AG30" s="71" t="str">
        <f>IF(C30="","",'સમગ્ર પરિણામ '!DS32)</f>
        <v/>
      </c>
      <c r="AH30" s="34"/>
      <c r="AI30" s="34"/>
    </row>
    <row r="31" spans="1:35" ht="23.25" customHeight="1" x14ac:dyDescent="0.2">
      <c r="A31" s="41">
        <f>'વિદ્યાર્થી માહિતી'!A28</f>
        <v>27</v>
      </c>
      <c r="B31" s="41" t="str">
        <f>IF('વિદ્યાર્થી માહિતી'!B28="","",'વિદ્યાર્થી માહિતી'!B28)</f>
        <v/>
      </c>
      <c r="C31" s="42" t="str">
        <f>IF('વિદ્યાર્થી માહિતી'!C28="","",'વિદ્યાર્થી માહિતી'!C28)</f>
        <v/>
      </c>
      <c r="D31" s="70" t="str">
        <f>IF(C31="","",'વાર્ષિક જનરલ'!O31)</f>
        <v/>
      </c>
      <c r="E31" s="44" t="str">
        <f>IF(C31="","",'વાર્ષિક જનરલ'!R31)</f>
        <v/>
      </c>
      <c r="F31" s="71" t="str">
        <f>'સમગ્ર પરિણામ '!I33</f>
        <v/>
      </c>
      <c r="G31" s="34"/>
      <c r="H31" s="34"/>
      <c r="I31" s="71" t="str">
        <f>'સમગ્ર પરિણામ '!V33</f>
        <v/>
      </c>
      <c r="J31" s="34"/>
      <c r="K31" s="34"/>
      <c r="L31" s="71" t="str">
        <f>'સમગ્ર પરિણામ '!AI33</f>
        <v/>
      </c>
      <c r="M31" s="34"/>
      <c r="N31" s="34"/>
      <c r="O31" s="71" t="str">
        <f>'સમગ્ર પરિણામ '!AV33</f>
        <v/>
      </c>
      <c r="P31" s="34"/>
      <c r="Q31" s="34"/>
      <c r="R31" s="71" t="str">
        <f>'સમગ્ર પરિણામ '!BI33</f>
        <v/>
      </c>
      <c r="S31" s="34"/>
      <c r="T31" s="34"/>
      <c r="U31" s="71" t="str">
        <f>'સમગ્ર પરિણામ '!BV33</f>
        <v/>
      </c>
      <c r="V31" s="34"/>
      <c r="W31" s="34"/>
      <c r="X31" s="71" t="str">
        <f>'સમગ્ર પરિણામ '!CI33</f>
        <v/>
      </c>
      <c r="Y31" s="34"/>
      <c r="Z31" s="34"/>
      <c r="AA31" s="71" t="str">
        <f>IF(C31="","",'સમગ્ર પરિણામ '!CW33)</f>
        <v/>
      </c>
      <c r="AB31" s="34"/>
      <c r="AC31" s="34"/>
      <c r="AD31" s="71" t="str">
        <f>IF(C31="","",'સમગ્ર પરિણામ '!DH33)</f>
        <v/>
      </c>
      <c r="AE31" s="34"/>
      <c r="AF31" s="34"/>
      <c r="AG31" s="71" t="str">
        <f>IF(C31="","",'સમગ્ર પરિણામ '!DS33)</f>
        <v/>
      </c>
      <c r="AH31" s="34"/>
      <c r="AI31" s="34"/>
    </row>
    <row r="32" spans="1:35" ht="23.25" customHeight="1" x14ac:dyDescent="0.2">
      <c r="A32" s="41">
        <f>'વિદ્યાર્થી માહિતી'!A29</f>
        <v>28</v>
      </c>
      <c r="B32" s="41" t="str">
        <f>IF('વિદ્યાર્થી માહિતી'!B29="","",'વિદ્યાર્થી માહિતી'!B29)</f>
        <v/>
      </c>
      <c r="C32" s="42" t="str">
        <f>IF('વિદ્યાર્થી માહિતી'!C29="","",'વિદ્યાર્થી માહિતી'!C29)</f>
        <v/>
      </c>
      <c r="D32" s="70" t="str">
        <f>IF(C32="","",'વાર્ષિક જનરલ'!O32)</f>
        <v/>
      </c>
      <c r="E32" s="44" t="str">
        <f>IF(C32="","",'વાર્ષિક જનરલ'!R32)</f>
        <v/>
      </c>
      <c r="F32" s="71" t="str">
        <f>'સમગ્ર પરિણામ '!I34</f>
        <v/>
      </c>
      <c r="G32" s="34"/>
      <c r="H32" s="34"/>
      <c r="I32" s="71" t="str">
        <f>'સમગ્ર પરિણામ '!V34</f>
        <v/>
      </c>
      <c r="J32" s="34"/>
      <c r="K32" s="34"/>
      <c r="L32" s="71" t="str">
        <f>'સમગ્ર પરિણામ '!AI34</f>
        <v/>
      </c>
      <c r="M32" s="34"/>
      <c r="N32" s="34"/>
      <c r="O32" s="71" t="str">
        <f>'સમગ્ર પરિણામ '!AV34</f>
        <v/>
      </c>
      <c r="P32" s="34"/>
      <c r="Q32" s="34"/>
      <c r="R32" s="71" t="str">
        <f>'સમગ્ર પરિણામ '!BI34</f>
        <v/>
      </c>
      <c r="S32" s="34"/>
      <c r="T32" s="34"/>
      <c r="U32" s="71" t="str">
        <f>'સમગ્ર પરિણામ '!BV34</f>
        <v/>
      </c>
      <c r="V32" s="34"/>
      <c r="W32" s="34"/>
      <c r="X32" s="71" t="str">
        <f>'સમગ્ર પરિણામ '!CI34</f>
        <v/>
      </c>
      <c r="Y32" s="34"/>
      <c r="Z32" s="34"/>
      <c r="AA32" s="71" t="str">
        <f>IF(C32="","",'સમગ્ર પરિણામ '!CW34)</f>
        <v/>
      </c>
      <c r="AB32" s="34"/>
      <c r="AC32" s="34"/>
      <c r="AD32" s="71" t="str">
        <f>IF(C32="","",'સમગ્ર પરિણામ '!DH34)</f>
        <v/>
      </c>
      <c r="AE32" s="34"/>
      <c r="AF32" s="34"/>
      <c r="AG32" s="71" t="str">
        <f>IF(C32="","",'સમગ્ર પરિણામ '!DS34)</f>
        <v/>
      </c>
      <c r="AH32" s="34"/>
      <c r="AI32" s="34"/>
    </row>
    <row r="33" spans="1:35" ht="23.25" customHeight="1" x14ac:dyDescent="0.2">
      <c r="A33" s="41">
        <f>'વિદ્યાર્થી માહિતી'!A30</f>
        <v>29</v>
      </c>
      <c r="B33" s="41" t="str">
        <f>IF('વિદ્યાર્થી માહિતી'!B30="","",'વિદ્યાર્થી માહિતી'!B30)</f>
        <v/>
      </c>
      <c r="C33" s="42" t="str">
        <f>IF('વિદ્યાર્થી માહિતી'!C30="","",'વિદ્યાર્થી માહિતી'!C30)</f>
        <v/>
      </c>
      <c r="D33" s="70" t="str">
        <f>IF(C33="","",'વાર્ષિક જનરલ'!O33)</f>
        <v/>
      </c>
      <c r="E33" s="44" t="str">
        <f>IF(C33="","",'વાર્ષિક જનરલ'!R33)</f>
        <v/>
      </c>
      <c r="F33" s="71" t="str">
        <f>'સમગ્ર પરિણામ '!I35</f>
        <v/>
      </c>
      <c r="G33" s="34"/>
      <c r="H33" s="34"/>
      <c r="I33" s="71" t="str">
        <f>'સમગ્ર પરિણામ '!V35</f>
        <v/>
      </c>
      <c r="J33" s="34"/>
      <c r="K33" s="34"/>
      <c r="L33" s="71" t="str">
        <f>'સમગ્ર પરિણામ '!AI35</f>
        <v/>
      </c>
      <c r="M33" s="34"/>
      <c r="N33" s="34"/>
      <c r="O33" s="71" t="str">
        <f>'સમગ્ર પરિણામ '!AV35</f>
        <v/>
      </c>
      <c r="P33" s="34"/>
      <c r="Q33" s="34"/>
      <c r="R33" s="71" t="str">
        <f>'સમગ્ર પરિણામ '!BI35</f>
        <v/>
      </c>
      <c r="S33" s="34"/>
      <c r="T33" s="34"/>
      <c r="U33" s="71" t="str">
        <f>'સમગ્ર પરિણામ '!BV35</f>
        <v/>
      </c>
      <c r="V33" s="34"/>
      <c r="W33" s="34"/>
      <c r="X33" s="71" t="str">
        <f>'સમગ્ર પરિણામ '!CI35</f>
        <v/>
      </c>
      <c r="Y33" s="34"/>
      <c r="Z33" s="34"/>
      <c r="AA33" s="71" t="str">
        <f>IF(C33="","",'સમગ્ર પરિણામ '!CW35)</f>
        <v/>
      </c>
      <c r="AB33" s="34"/>
      <c r="AC33" s="34"/>
      <c r="AD33" s="71" t="str">
        <f>IF(C33="","",'સમગ્ર પરિણામ '!DH35)</f>
        <v/>
      </c>
      <c r="AE33" s="34"/>
      <c r="AF33" s="34"/>
      <c r="AG33" s="71" t="str">
        <f>IF(C33="","",'સમગ્ર પરિણામ '!DS35)</f>
        <v/>
      </c>
      <c r="AH33" s="34"/>
      <c r="AI33" s="34"/>
    </row>
    <row r="34" spans="1:35" ht="23.25" customHeight="1" x14ac:dyDescent="0.2">
      <c r="A34" s="41">
        <f>'વિદ્યાર્થી માહિતી'!A31</f>
        <v>30</v>
      </c>
      <c r="B34" s="41" t="str">
        <f>IF('વિદ્યાર્થી માહિતી'!B31="","",'વિદ્યાર્થી માહિતી'!B31)</f>
        <v/>
      </c>
      <c r="C34" s="42" t="str">
        <f>IF('વિદ્યાર્થી માહિતી'!C31="","",'વિદ્યાર્થી માહિતી'!C31)</f>
        <v/>
      </c>
      <c r="D34" s="70" t="str">
        <f>IF(C34="","",'વાર્ષિક જનરલ'!O34)</f>
        <v/>
      </c>
      <c r="E34" s="44" t="str">
        <f>IF(C34="","",'વાર્ષિક જનરલ'!R34)</f>
        <v/>
      </c>
      <c r="F34" s="71" t="str">
        <f>'સમગ્ર પરિણામ '!I36</f>
        <v/>
      </c>
      <c r="G34" s="34"/>
      <c r="H34" s="34"/>
      <c r="I34" s="71" t="str">
        <f>'સમગ્ર પરિણામ '!V36</f>
        <v/>
      </c>
      <c r="J34" s="34"/>
      <c r="K34" s="34"/>
      <c r="L34" s="71" t="str">
        <f>'સમગ્ર પરિણામ '!AI36</f>
        <v/>
      </c>
      <c r="M34" s="34"/>
      <c r="N34" s="34"/>
      <c r="O34" s="71" t="str">
        <f>'સમગ્ર પરિણામ '!AV36</f>
        <v/>
      </c>
      <c r="P34" s="34"/>
      <c r="Q34" s="34"/>
      <c r="R34" s="71" t="str">
        <f>'સમગ્ર પરિણામ '!BI36</f>
        <v/>
      </c>
      <c r="S34" s="34"/>
      <c r="T34" s="34"/>
      <c r="U34" s="71" t="str">
        <f>'સમગ્ર પરિણામ '!BV36</f>
        <v/>
      </c>
      <c r="V34" s="34"/>
      <c r="W34" s="34"/>
      <c r="X34" s="71" t="str">
        <f>'સમગ્ર પરિણામ '!CI36</f>
        <v/>
      </c>
      <c r="Y34" s="34"/>
      <c r="Z34" s="34"/>
      <c r="AA34" s="71" t="str">
        <f>IF(C34="","",'સમગ્ર પરિણામ '!CW36)</f>
        <v/>
      </c>
      <c r="AB34" s="34"/>
      <c r="AC34" s="34"/>
      <c r="AD34" s="71" t="str">
        <f>IF(C34="","",'સમગ્ર પરિણામ '!DH36)</f>
        <v/>
      </c>
      <c r="AE34" s="34"/>
      <c r="AF34" s="34"/>
      <c r="AG34" s="71" t="str">
        <f>IF(C34="","",'સમગ્ર પરિણામ '!DS36)</f>
        <v/>
      </c>
      <c r="AH34" s="34"/>
      <c r="AI34" s="34"/>
    </row>
    <row r="35" spans="1:35" ht="23.25" customHeight="1" x14ac:dyDescent="0.2">
      <c r="A35" s="41">
        <f>'વિદ્યાર્થી માહિતી'!A32</f>
        <v>31</v>
      </c>
      <c r="B35" s="41" t="str">
        <f>IF('વિદ્યાર્થી માહિતી'!B32="","",'વિદ્યાર્થી માહિતી'!B32)</f>
        <v/>
      </c>
      <c r="C35" s="42" t="str">
        <f>IF('વિદ્યાર્થી માહિતી'!C32="","",'વિદ્યાર્થી માહિતી'!C32)</f>
        <v/>
      </c>
      <c r="D35" s="70" t="str">
        <f>IF(C35="","",'વાર્ષિક જનરલ'!O35)</f>
        <v/>
      </c>
      <c r="E35" s="44" t="str">
        <f>IF(C35="","",'વાર્ષિક જનરલ'!R35)</f>
        <v/>
      </c>
      <c r="F35" s="71" t="str">
        <f>'સમગ્ર પરિણામ '!I37</f>
        <v/>
      </c>
      <c r="G35" s="34"/>
      <c r="H35" s="34"/>
      <c r="I35" s="71" t="str">
        <f>'સમગ્ર પરિણામ '!V37</f>
        <v/>
      </c>
      <c r="J35" s="34"/>
      <c r="K35" s="34"/>
      <c r="L35" s="71" t="str">
        <f>'સમગ્ર પરિણામ '!AI37</f>
        <v/>
      </c>
      <c r="M35" s="34"/>
      <c r="N35" s="34"/>
      <c r="O35" s="71" t="str">
        <f>'સમગ્ર પરિણામ '!AV37</f>
        <v/>
      </c>
      <c r="P35" s="34"/>
      <c r="Q35" s="34"/>
      <c r="R35" s="71" t="str">
        <f>'સમગ્ર પરિણામ '!BI37</f>
        <v/>
      </c>
      <c r="S35" s="34"/>
      <c r="T35" s="34"/>
      <c r="U35" s="71" t="str">
        <f>'સમગ્ર પરિણામ '!BV37</f>
        <v/>
      </c>
      <c r="V35" s="34"/>
      <c r="W35" s="34"/>
      <c r="X35" s="71" t="str">
        <f>'સમગ્ર પરિણામ '!CI37</f>
        <v/>
      </c>
      <c r="Y35" s="34"/>
      <c r="Z35" s="34"/>
      <c r="AA35" s="71" t="str">
        <f>IF(C35="","",'સમગ્ર પરિણામ '!CW37)</f>
        <v/>
      </c>
      <c r="AB35" s="34"/>
      <c r="AC35" s="34"/>
      <c r="AD35" s="71" t="str">
        <f>IF(C35="","",'સમગ્ર પરિણામ '!DH37)</f>
        <v/>
      </c>
      <c r="AE35" s="34"/>
      <c r="AF35" s="34"/>
      <c r="AG35" s="71" t="str">
        <f>IF(C35="","",'સમગ્ર પરિણામ '!DS37)</f>
        <v/>
      </c>
      <c r="AH35" s="34"/>
      <c r="AI35" s="34"/>
    </row>
    <row r="36" spans="1:35" ht="23.25" customHeight="1" x14ac:dyDescent="0.2">
      <c r="A36" s="41">
        <f>'વિદ્યાર્થી માહિતી'!A33</f>
        <v>32</v>
      </c>
      <c r="B36" s="41" t="str">
        <f>IF('વિદ્યાર્થી માહિતી'!B33="","",'વિદ્યાર્થી માહિતી'!B33)</f>
        <v/>
      </c>
      <c r="C36" s="42" t="str">
        <f>IF('વિદ્યાર્થી માહિતી'!C33="","",'વિદ્યાર્થી માહિતી'!C33)</f>
        <v/>
      </c>
      <c r="D36" s="70" t="str">
        <f>IF(C36="","",'વાર્ષિક જનરલ'!O36)</f>
        <v/>
      </c>
      <c r="E36" s="44" t="str">
        <f>IF(C36="","",'વાર્ષિક જનરલ'!R36)</f>
        <v/>
      </c>
      <c r="F36" s="71" t="str">
        <f>'સમગ્ર પરિણામ '!I38</f>
        <v/>
      </c>
      <c r="G36" s="34"/>
      <c r="H36" s="34"/>
      <c r="I36" s="71" t="str">
        <f>'સમગ્ર પરિણામ '!V38</f>
        <v/>
      </c>
      <c r="J36" s="34"/>
      <c r="K36" s="34"/>
      <c r="L36" s="71" t="str">
        <f>'સમગ્ર પરિણામ '!AI38</f>
        <v/>
      </c>
      <c r="M36" s="34"/>
      <c r="N36" s="34"/>
      <c r="O36" s="71" t="str">
        <f>'સમગ્ર પરિણામ '!AV38</f>
        <v/>
      </c>
      <c r="P36" s="34"/>
      <c r="Q36" s="34"/>
      <c r="R36" s="71" t="str">
        <f>'સમગ્ર પરિણામ '!BI38</f>
        <v/>
      </c>
      <c r="S36" s="34"/>
      <c r="T36" s="34"/>
      <c r="U36" s="71" t="str">
        <f>'સમગ્ર પરિણામ '!BV38</f>
        <v/>
      </c>
      <c r="V36" s="34"/>
      <c r="W36" s="34"/>
      <c r="X36" s="71" t="str">
        <f>'સમગ્ર પરિણામ '!CI38</f>
        <v/>
      </c>
      <c r="Y36" s="34"/>
      <c r="Z36" s="34"/>
      <c r="AA36" s="71" t="str">
        <f>IF(C36="","",'સમગ્ર પરિણામ '!CW38)</f>
        <v/>
      </c>
      <c r="AB36" s="34"/>
      <c r="AC36" s="34"/>
      <c r="AD36" s="71" t="str">
        <f>IF(C36="","",'સમગ્ર પરિણામ '!DH38)</f>
        <v/>
      </c>
      <c r="AE36" s="34"/>
      <c r="AF36" s="34"/>
      <c r="AG36" s="71" t="str">
        <f>IF(C36="","",'સમગ્ર પરિણામ '!DS38)</f>
        <v/>
      </c>
      <c r="AH36" s="34"/>
      <c r="AI36" s="34"/>
    </row>
    <row r="37" spans="1:35" ht="23.25" customHeight="1" x14ac:dyDescent="0.2">
      <c r="A37" s="41">
        <f>'વિદ્યાર્થી માહિતી'!A34</f>
        <v>33</v>
      </c>
      <c r="B37" s="41" t="str">
        <f>IF('વિદ્યાર્થી માહિતી'!B34="","",'વિદ્યાર્થી માહિતી'!B34)</f>
        <v/>
      </c>
      <c r="C37" s="42" t="str">
        <f>IF('વિદ્યાર્થી માહિતી'!C34="","",'વિદ્યાર્થી માહિતી'!C34)</f>
        <v/>
      </c>
      <c r="D37" s="70" t="str">
        <f>IF(C37="","",'વાર્ષિક જનરલ'!O37)</f>
        <v/>
      </c>
      <c r="E37" s="44" t="str">
        <f>IF(C37="","",'વાર્ષિક જનરલ'!R37)</f>
        <v/>
      </c>
      <c r="F37" s="71" t="str">
        <f>'સમગ્ર પરિણામ '!I39</f>
        <v/>
      </c>
      <c r="G37" s="34"/>
      <c r="H37" s="34"/>
      <c r="I37" s="71" t="str">
        <f>'સમગ્ર પરિણામ '!V39</f>
        <v/>
      </c>
      <c r="J37" s="34"/>
      <c r="K37" s="34"/>
      <c r="L37" s="71" t="str">
        <f>'સમગ્ર પરિણામ '!AI39</f>
        <v/>
      </c>
      <c r="M37" s="34"/>
      <c r="N37" s="34"/>
      <c r="O37" s="71" t="str">
        <f>'સમગ્ર પરિણામ '!AV39</f>
        <v/>
      </c>
      <c r="P37" s="34"/>
      <c r="Q37" s="34"/>
      <c r="R37" s="71" t="str">
        <f>'સમગ્ર પરિણામ '!BI39</f>
        <v/>
      </c>
      <c r="S37" s="34"/>
      <c r="T37" s="34"/>
      <c r="U37" s="71" t="str">
        <f>'સમગ્ર પરિણામ '!BV39</f>
        <v/>
      </c>
      <c r="V37" s="34"/>
      <c r="W37" s="34"/>
      <c r="X37" s="71" t="str">
        <f>'સમગ્ર પરિણામ '!CI39</f>
        <v/>
      </c>
      <c r="Y37" s="34"/>
      <c r="Z37" s="34"/>
      <c r="AA37" s="71" t="str">
        <f>IF(C37="","",'સમગ્ર પરિણામ '!CW39)</f>
        <v/>
      </c>
      <c r="AB37" s="34"/>
      <c r="AC37" s="34"/>
      <c r="AD37" s="71" t="str">
        <f>IF(C37="","",'સમગ્ર પરિણામ '!DH39)</f>
        <v/>
      </c>
      <c r="AE37" s="34"/>
      <c r="AF37" s="34"/>
      <c r="AG37" s="71" t="str">
        <f>IF(C37="","",'સમગ્ર પરિણામ '!DS39)</f>
        <v/>
      </c>
      <c r="AH37" s="34"/>
      <c r="AI37" s="34"/>
    </row>
    <row r="38" spans="1:35" ht="23.25" customHeight="1" x14ac:dyDescent="0.2">
      <c r="A38" s="41">
        <f>'વિદ્યાર્થી માહિતી'!A35</f>
        <v>34</v>
      </c>
      <c r="B38" s="41" t="str">
        <f>IF('વિદ્યાર્થી માહિતી'!B35="","",'વિદ્યાર્થી માહિતી'!B35)</f>
        <v/>
      </c>
      <c r="C38" s="42" t="str">
        <f>IF('વિદ્યાર્થી માહિતી'!C35="","",'વિદ્યાર્થી માહિતી'!C35)</f>
        <v/>
      </c>
      <c r="D38" s="70" t="str">
        <f>IF(C38="","",'વાર્ષિક જનરલ'!O38)</f>
        <v/>
      </c>
      <c r="E38" s="44" t="str">
        <f>IF(C38="","",'વાર્ષિક જનરલ'!R38)</f>
        <v/>
      </c>
      <c r="F38" s="71" t="str">
        <f>'સમગ્ર પરિણામ '!I40</f>
        <v/>
      </c>
      <c r="G38" s="34"/>
      <c r="H38" s="34"/>
      <c r="I38" s="71" t="str">
        <f>'સમગ્ર પરિણામ '!V40</f>
        <v/>
      </c>
      <c r="J38" s="34"/>
      <c r="K38" s="34"/>
      <c r="L38" s="71" t="str">
        <f>'સમગ્ર પરિણામ '!AI40</f>
        <v/>
      </c>
      <c r="M38" s="34"/>
      <c r="N38" s="34"/>
      <c r="O38" s="71" t="str">
        <f>'સમગ્ર પરિણામ '!AV40</f>
        <v/>
      </c>
      <c r="P38" s="34"/>
      <c r="Q38" s="34"/>
      <c r="R38" s="71" t="str">
        <f>'સમગ્ર પરિણામ '!BI40</f>
        <v/>
      </c>
      <c r="S38" s="34"/>
      <c r="T38" s="34"/>
      <c r="U38" s="71" t="str">
        <f>'સમગ્ર પરિણામ '!BV40</f>
        <v/>
      </c>
      <c r="V38" s="34"/>
      <c r="W38" s="34"/>
      <c r="X38" s="71" t="str">
        <f>'સમગ્ર પરિણામ '!CI40</f>
        <v/>
      </c>
      <c r="Y38" s="34"/>
      <c r="Z38" s="34"/>
      <c r="AA38" s="71" t="str">
        <f>IF(C38="","",'સમગ્ર પરિણામ '!CW40)</f>
        <v/>
      </c>
      <c r="AB38" s="34"/>
      <c r="AC38" s="34"/>
      <c r="AD38" s="71" t="str">
        <f>IF(C38="","",'સમગ્ર પરિણામ '!DH40)</f>
        <v/>
      </c>
      <c r="AE38" s="34"/>
      <c r="AF38" s="34"/>
      <c r="AG38" s="71" t="str">
        <f>IF(C38="","",'સમગ્ર પરિણામ '!DS40)</f>
        <v/>
      </c>
      <c r="AH38" s="34"/>
      <c r="AI38" s="34"/>
    </row>
    <row r="39" spans="1:35" ht="23.25" customHeight="1" x14ac:dyDescent="0.2">
      <c r="A39" s="41">
        <f>'વિદ્યાર્થી માહિતી'!A36</f>
        <v>35</v>
      </c>
      <c r="B39" s="41" t="str">
        <f>IF('વિદ્યાર્થી માહિતી'!B36="","",'વિદ્યાર્થી માહિતી'!B36)</f>
        <v/>
      </c>
      <c r="C39" s="42" t="str">
        <f>IF('વિદ્યાર્થી માહિતી'!C36="","",'વિદ્યાર્થી માહિતી'!C36)</f>
        <v/>
      </c>
      <c r="D39" s="70" t="str">
        <f>IF(C39="","",'વાર્ષિક જનરલ'!O39)</f>
        <v/>
      </c>
      <c r="E39" s="44" t="str">
        <f>IF(C39="","",'વાર્ષિક જનરલ'!R39)</f>
        <v/>
      </c>
      <c r="F39" s="71" t="str">
        <f>'સમગ્ર પરિણામ '!I41</f>
        <v/>
      </c>
      <c r="G39" s="34"/>
      <c r="H39" s="34"/>
      <c r="I39" s="71" t="str">
        <f>'સમગ્ર પરિણામ '!V41</f>
        <v/>
      </c>
      <c r="J39" s="34"/>
      <c r="K39" s="34"/>
      <c r="L39" s="71" t="str">
        <f>'સમગ્ર પરિણામ '!AI41</f>
        <v/>
      </c>
      <c r="M39" s="34"/>
      <c r="N39" s="34"/>
      <c r="O39" s="71" t="str">
        <f>'સમગ્ર પરિણામ '!AV41</f>
        <v/>
      </c>
      <c r="P39" s="34"/>
      <c r="Q39" s="34"/>
      <c r="R39" s="71" t="str">
        <f>'સમગ્ર પરિણામ '!BI41</f>
        <v/>
      </c>
      <c r="S39" s="34"/>
      <c r="T39" s="34"/>
      <c r="U39" s="71" t="str">
        <f>'સમગ્ર પરિણામ '!BV41</f>
        <v/>
      </c>
      <c r="V39" s="34"/>
      <c r="W39" s="34"/>
      <c r="X39" s="71" t="str">
        <f>'સમગ્ર પરિણામ '!CI41</f>
        <v/>
      </c>
      <c r="Y39" s="34"/>
      <c r="Z39" s="34"/>
      <c r="AA39" s="71" t="str">
        <f>IF(C39="","",'સમગ્ર પરિણામ '!CW41)</f>
        <v/>
      </c>
      <c r="AB39" s="34"/>
      <c r="AC39" s="34"/>
      <c r="AD39" s="71" t="str">
        <f>IF(C39="","",'સમગ્ર પરિણામ '!DH41)</f>
        <v/>
      </c>
      <c r="AE39" s="34"/>
      <c r="AF39" s="34"/>
      <c r="AG39" s="71" t="str">
        <f>IF(C39="","",'સમગ્ર પરિણામ '!DS41)</f>
        <v/>
      </c>
      <c r="AH39" s="34"/>
      <c r="AI39" s="34"/>
    </row>
    <row r="40" spans="1:35" ht="23.25" customHeight="1" x14ac:dyDescent="0.2">
      <c r="A40" s="41">
        <f>'વિદ્યાર્થી માહિતી'!A37</f>
        <v>36</v>
      </c>
      <c r="B40" s="41" t="str">
        <f>IF('વિદ્યાર્થી માહિતી'!B37="","",'વિદ્યાર્થી માહિતી'!B37)</f>
        <v/>
      </c>
      <c r="C40" s="42" t="str">
        <f>IF('વિદ્યાર્થી માહિતી'!C37="","",'વિદ્યાર્થી માહિતી'!C37)</f>
        <v/>
      </c>
      <c r="D40" s="70" t="str">
        <f>IF(C40="","",'વાર્ષિક જનરલ'!O40)</f>
        <v/>
      </c>
      <c r="E40" s="44" t="str">
        <f>IF(C40="","",'વાર્ષિક જનરલ'!R40)</f>
        <v/>
      </c>
      <c r="F40" s="71" t="str">
        <f>'સમગ્ર પરિણામ '!I42</f>
        <v/>
      </c>
      <c r="G40" s="34"/>
      <c r="H40" s="34"/>
      <c r="I40" s="71" t="str">
        <f>'સમગ્ર પરિણામ '!V42</f>
        <v/>
      </c>
      <c r="J40" s="34"/>
      <c r="K40" s="34"/>
      <c r="L40" s="71" t="str">
        <f>'સમગ્ર પરિણામ '!AI42</f>
        <v/>
      </c>
      <c r="M40" s="34"/>
      <c r="N40" s="34"/>
      <c r="O40" s="71" t="str">
        <f>'સમગ્ર પરિણામ '!AV42</f>
        <v/>
      </c>
      <c r="P40" s="34"/>
      <c r="Q40" s="34"/>
      <c r="R40" s="71" t="str">
        <f>'સમગ્ર પરિણામ '!BI42</f>
        <v/>
      </c>
      <c r="S40" s="34"/>
      <c r="T40" s="34"/>
      <c r="U40" s="71" t="str">
        <f>'સમગ્ર પરિણામ '!BV42</f>
        <v/>
      </c>
      <c r="V40" s="34"/>
      <c r="W40" s="34"/>
      <c r="X40" s="71" t="str">
        <f>'સમગ્ર પરિણામ '!CI42</f>
        <v/>
      </c>
      <c r="Y40" s="34"/>
      <c r="Z40" s="34"/>
      <c r="AA40" s="71" t="str">
        <f>IF(C40="","",'સમગ્ર પરિણામ '!CW42)</f>
        <v/>
      </c>
      <c r="AB40" s="34"/>
      <c r="AC40" s="34"/>
      <c r="AD40" s="71" t="str">
        <f>IF(C40="","",'સમગ્ર પરિણામ '!DH42)</f>
        <v/>
      </c>
      <c r="AE40" s="34"/>
      <c r="AF40" s="34"/>
      <c r="AG40" s="71" t="str">
        <f>IF(C40="","",'સમગ્ર પરિણામ '!DS42)</f>
        <v/>
      </c>
      <c r="AH40" s="34"/>
      <c r="AI40" s="34"/>
    </row>
    <row r="41" spans="1:35" ht="23.25" customHeight="1" x14ac:dyDescent="0.2">
      <c r="A41" s="41">
        <f>'વિદ્યાર્થી માહિતી'!A38</f>
        <v>37</v>
      </c>
      <c r="B41" s="41" t="str">
        <f>IF('વિદ્યાર્થી માહિતી'!B38="","",'વિદ્યાર્થી માહિતી'!B38)</f>
        <v/>
      </c>
      <c r="C41" s="42" t="str">
        <f>IF('વિદ્યાર્થી માહિતી'!C38="","",'વિદ્યાર્થી માહિતી'!C38)</f>
        <v/>
      </c>
      <c r="D41" s="70" t="str">
        <f>IF(C41="","",'વાર્ષિક જનરલ'!O41)</f>
        <v/>
      </c>
      <c r="E41" s="44" t="str">
        <f>IF(C41="","",'વાર્ષિક જનરલ'!R41)</f>
        <v/>
      </c>
      <c r="F41" s="71" t="str">
        <f>'સમગ્ર પરિણામ '!I43</f>
        <v/>
      </c>
      <c r="G41" s="34"/>
      <c r="H41" s="34"/>
      <c r="I41" s="71" t="str">
        <f>'સમગ્ર પરિણામ '!V43</f>
        <v/>
      </c>
      <c r="J41" s="34"/>
      <c r="K41" s="34"/>
      <c r="L41" s="71" t="str">
        <f>'સમગ્ર પરિણામ '!AI43</f>
        <v/>
      </c>
      <c r="M41" s="34"/>
      <c r="N41" s="34"/>
      <c r="O41" s="71" t="str">
        <f>'સમગ્ર પરિણામ '!AV43</f>
        <v/>
      </c>
      <c r="P41" s="34"/>
      <c r="Q41" s="34"/>
      <c r="R41" s="71" t="str">
        <f>'સમગ્ર પરિણામ '!BI43</f>
        <v/>
      </c>
      <c r="S41" s="34"/>
      <c r="T41" s="34"/>
      <c r="U41" s="71" t="str">
        <f>'સમગ્ર પરિણામ '!BV43</f>
        <v/>
      </c>
      <c r="V41" s="34"/>
      <c r="W41" s="34"/>
      <c r="X41" s="71" t="str">
        <f>'સમગ્ર પરિણામ '!CI43</f>
        <v/>
      </c>
      <c r="Y41" s="34"/>
      <c r="Z41" s="34"/>
      <c r="AA41" s="71" t="str">
        <f>IF(C41="","",'સમગ્ર પરિણામ '!CW43)</f>
        <v/>
      </c>
      <c r="AB41" s="34"/>
      <c r="AC41" s="34"/>
      <c r="AD41" s="71" t="str">
        <f>IF(C41="","",'સમગ્ર પરિણામ '!DH43)</f>
        <v/>
      </c>
      <c r="AE41" s="34"/>
      <c r="AF41" s="34"/>
      <c r="AG41" s="71" t="str">
        <f>IF(C41="","",'સમગ્ર પરિણામ '!DS43)</f>
        <v/>
      </c>
      <c r="AH41" s="34"/>
      <c r="AI41" s="34"/>
    </row>
    <row r="42" spans="1:35" ht="23.25" customHeight="1" x14ac:dyDescent="0.2">
      <c r="A42" s="41">
        <f>'વિદ્યાર્થી માહિતી'!A39</f>
        <v>38</v>
      </c>
      <c r="B42" s="41" t="str">
        <f>IF('વિદ્યાર્થી માહિતી'!B39="","",'વિદ્યાર્થી માહિતી'!B39)</f>
        <v/>
      </c>
      <c r="C42" s="42" t="str">
        <f>IF('વિદ્યાર્થી માહિતી'!C39="","",'વિદ્યાર્થી માહિતી'!C39)</f>
        <v/>
      </c>
      <c r="D42" s="70" t="str">
        <f>IF(C42="","",'વાર્ષિક જનરલ'!O42)</f>
        <v/>
      </c>
      <c r="E42" s="44" t="str">
        <f>IF(C42="","",'વાર્ષિક જનરલ'!R42)</f>
        <v/>
      </c>
      <c r="F42" s="71" t="str">
        <f>'સમગ્ર પરિણામ '!I44</f>
        <v/>
      </c>
      <c r="G42" s="34"/>
      <c r="H42" s="34"/>
      <c r="I42" s="71" t="str">
        <f>'સમગ્ર પરિણામ '!V44</f>
        <v/>
      </c>
      <c r="J42" s="34"/>
      <c r="K42" s="34"/>
      <c r="L42" s="71" t="str">
        <f>'સમગ્ર પરિણામ '!AI44</f>
        <v/>
      </c>
      <c r="M42" s="34"/>
      <c r="N42" s="34"/>
      <c r="O42" s="71" t="str">
        <f>'સમગ્ર પરિણામ '!AV44</f>
        <v/>
      </c>
      <c r="P42" s="34"/>
      <c r="Q42" s="34"/>
      <c r="R42" s="71" t="str">
        <f>'સમગ્ર પરિણામ '!BI44</f>
        <v/>
      </c>
      <c r="S42" s="34"/>
      <c r="T42" s="34"/>
      <c r="U42" s="71" t="str">
        <f>'સમગ્ર પરિણામ '!BV44</f>
        <v/>
      </c>
      <c r="V42" s="34"/>
      <c r="W42" s="34"/>
      <c r="X42" s="71" t="str">
        <f>'સમગ્ર પરિણામ '!CI44</f>
        <v/>
      </c>
      <c r="Y42" s="34"/>
      <c r="Z42" s="34"/>
      <c r="AA42" s="71" t="str">
        <f>IF(C42="","",'સમગ્ર પરિણામ '!CW44)</f>
        <v/>
      </c>
      <c r="AB42" s="34"/>
      <c r="AC42" s="34"/>
      <c r="AD42" s="71" t="str">
        <f>IF(C42="","",'સમગ્ર પરિણામ '!DH44)</f>
        <v/>
      </c>
      <c r="AE42" s="34"/>
      <c r="AF42" s="34"/>
      <c r="AG42" s="71" t="str">
        <f>IF(C42="","",'સમગ્ર પરિણામ '!DS44)</f>
        <v/>
      </c>
      <c r="AH42" s="34"/>
      <c r="AI42" s="34"/>
    </row>
    <row r="43" spans="1:35" ht="23.25" customHeight="1" x14ac:dyDescent="0.2">
      <c r="A43" s="41">
        <f>'વિદ્યાર્થી માહિતી'!A40</f>
        <v>39</v>
      </c>
      <c r="B43" s="41" t="str">
        <f>IF('વિદ્યાર્થી માહિતી'!B40="","",'વિદ્યાર્થી માહિતી'!B40)</f>
        <v/>
      </c>
      <c r="C43" s="42" t="str">
        <f>IF('વિદ્યાર્થી માહિતી'!C40="","",'વિદ્યાર્થી માહિતી'!C40)</f>
        <v/>
      </c>
      <c r="D43" s="70" t="str">
        <f>IF(C43="","",'વાર્ષિક જનરલ'!O43)</f>
        <v/>
      </c>
      <c r="E43" s="44" t="str">
        <f>IF(C43="","",'વાર્ષિક જનરલ'!R43)</f>
        <v/>
      </c>
      <c r="F43" s="71" t="str">
        <f>'સમગ્ર પરિણામ '!I45</f>
        <v/>
      </c>
      <c r="G43" s="34"/>
      <c r="H43" s="34"/>
      <c r="I43" s="71" t="str">
        <f>'સમગ્ર પરિણામ '!V45</f>
        <v/>
      </c>
      <c r="J43" s="34"/>
      <c r="K43" s="34"/>
      <c r="L43" s="71" t="str">
        <f>'સમગ્ર પરિણામ '!AI45</f>
        <v/>
      </c>
      <c r="M43" s="34"/>
      <c r="N43" s="34"/>
      <c r="O43" s="71" t="str">
        <f>'સમગ્ર પરિણામ '!AV45</f>
        <v/>
      </c>
      <c r="P43" s="34"/>
      <c r="Q43" s="34"/>
      <c r="R43" s="71" t="str">
        <f>'સમગ્ર પરિણામ '!BI45</f>
        <v/>
      </c>
      <c r="S43" s="34"/>
      <c r="T43" s="34"/>
      <c r="U43" s="71" t="str">
        <f>'સમગ્ર પરિણામ '!BV45</f>
        <v/>
      </c>
      <c r="V43" s="34"/>
      <c r="W43" s="34"/>
      <c r="X43" s="71" t="str">
        <f>'સમગ્ર પરિણામ '!CI45</f>
        <v/>
      </c>
      <c r="Y43" s="34"/>
      <c r="Z43" s="34"/>
      <c r="AA43" s="71" t="str">
        <f>IF(C43="","",'સમગ્ર પરિણામ '!CW45)</f>
        <v/>
      </c>
      <c r="AB43" s="34"/>
      <c r="AC43" s="34"/>
      <c r="AD43" s="71" t="str">
        <f>IF(C43="","",'સમગ્ર પરિણામ '!DH45)</f>
        <v/>
      </c>
      <c r="AE43" s="34"/>
      <c r="AF43" s="34"/>
      <c r="AG43" s="71" t="str">
        <f>IF(C43="","",'સમગ્ર પરિણામ '!DS45)</f>
        <v/>
      </c>
      <c r="AH43" s="34"/>
      <c r="AI43" s="34"/>
    </row>
    <row r="44" spans="1:35" ht="23.25" customHeight="1" x14ac:dyDescent="0.2">
      <c r="A44" s="41">
        <f>'વિદ્યાર્થી માહિતી'!A41</f>
        <v>40</v>
      </c>
      <c r="B44" s="41" t="str">
        <f>IF('વિદ્યાર્થી માહિતી'!B41="","",'વિદ્યાર્થી માહિતી'!B41)</f>
        <v/>
      </c>
      <c r="C44" s="42" t="str">
        <f>IF('વિદ્યાર્થી માહિતી'!C41="","",'વિદ્યાર્થી માહિતી'!C41)</f>
        <v/>
      </c>
      <c r="D44" s="70" t="str">
        <f>IF(C44="","",'વાર્ષિક જનરલ'!O44)</f>
        <v/>
      </c>
      <c r="E44" s="44" t="str">
        <f>IF(C44="","",'વાર્ષિક જનરલ'!R44)</f>
        <v/>
      </c>
      <c r="F44" s="71" t="str">
        <f>'સમગ્ર પરિણામ '!I46</f>
        <v/>
      </c>
      <c r="G44" s="34"/>
      <c r="H44" s="34"/>
      <c r="I44" s="71" t="str">
        <f>'સમગ્ર પરિણામ '!V46</f>
        <v/>
      </c>
      <c r="J44" s="34"/>
      <c r="K44" s="34"/>
      <c r="L44" s="71" t="str">
        <f>'સમગ્ર પરિણામ '!AI46</f>
        <v/>
      </c>
      <c r="M44" s="34"/>
      <c r="N44" s="34"/>
      <c r="O44" s="71" t="str">
        <f>'સમગ્ર પરિણામ '!AV46</f>
        <v/>
      </c>
      <c r="P44" s="34"/>
      <c r="Q44" s="34"/>
      <c r="R44" s="71" t="str">
        <f>'સમગ્ર પરિણામ '!BI46</f>
        <v/>
      </c>
      <c r="S44" s="34"/>
      <c r="T44" s="34"/>
      <c r="U44" s="71" t="str">
        <f>'સમગ્ર પરિણામ '!BV46</f>
        <v/>
      </c>
      <c r="V44" s="34"/>
      <c r="W44" s="34"/>
      <c r="X44" s="71" t="str">
        <f>'સમગ્ર પરિણામ '!CI46</f>
        <v/>
      </c>
      <c r="Y44" s="34"/>
      <c r="Z44" s="34"/>
      <c r="AA44" s="71" t="str">
        <f>IF(C44="","",'સમગ્ર પરિણામ '!CW46)</f>
        <v/>
      </c>
      <c r="AB44" s="34"/>
      <c r="AC44" s="34"/>
      <c r="AD44" s="71" t="str">
        <f>IF(C44="","",'સમગ્ર પરિણામ '!DH46)</f>
        <v/>
      </c>
      <c r="AE44" s="34"/>
      <c r="AF44" s="34"/>
      <c r="AG44" s="71" t="str">
        <f>IF(C44="","",'સમગ્ર પરિણામ '!DS46)</f>
        <v/>
      </c>
      <c r="AH44" s="34"/>
      <c r="AI44" s="34"/>
    </row>
    <row r="45" spans="1:35" ht="23.25" customHeight="1" x14ac:dyDescent="0.2">
      <c r="A45" s="41">
        <f>'વિદ્યાર્થી માહિતી'!A42</f>
        <v>41</v>
      </c>
      <c r="B45" s="41" t="str">
        <f>IF('વિદ્યાર્થી માહિતી'!B42="","",'વિદ્યાર્થી માહિતી'!B42)</f>
        <v/>
      </c>
      <c r="C45" s="42" t="str">
        <f>IF('વિદ્યાર્થી માહિતી'!C42="","",'વિદ્યાર્થી માહિતી'!C42)</f>
        <v/>
      </c>
      <c r="D45" s="70" t="str">
        <f>IF(C45="","",'વાર્ષિક જનરલ'!O45)</f>
        <v/>
      </c>
      <c r="E45" s="44" t="str">
        <f>IF(C45="","",'વાર્ષિક જનરલ'!R45)</f>
        <v/>
      </c>
      <c r="F45" s="71" t="str">
        <f>'સમગ્ર પરિણામ '!I47</f>
        <v/>
      </c>
      <c r="G45" s="34"/>
      <c r="H45" s="34"/>
      <c r="I45" s="71" t="str">
        <f>'સમગ્ર પરિણામ '!V47</f>
        <v/>
      </c>
      <c r="J45" s="34"/>
      <c r="K45" s="34"/>
      <c r="L45" s="71" t="str">
        <f>'સમગ્ર પરિણામ '!AI47</f>
        <v/>
      </c>
      <c r="M45" s="34"/>
      <c r="N45" s="34"/>
      <c r="O45" s="71" t="str">
        <f>'સમગ્ર પરિણામ '!AV47</f>
        <v/>
      </c>
      <c r="P45" s="34"/>
      <c r="Q45" s="34"/>
      <c r="R45" s="71" t="str">
        <f>'સમગ્ર પરિણામ '!BI47</f>
        <v/>
      </c>
      <c r="S45" s="34"/>
      <c r="T45" s="34"/>
      <c r="U45" s="71" t="str">
        <f>'સમગ્ર પરિણામ '!BV47</f>
        <v/>
      </c>
      <c r="V45" s="34"/>
      <c r="W45" s="34"/>
      <c r="X45" s="71" t="str">
        <f>'સમગ્ર પરિણામ '!CI47</f>
        <v/>
      </c>
      <c r="Y45" s="34"/>
      <c r="Z45" s="34"/>
      <c r="AA45" s="71" t="str">
        <f>IF(C45="","",'સમગ્ર પરિણામ '!CW47)</f>
        <v/>
      </c>
      <c r="AB45" s="34"/>
      <c r="AC45" s="34"/>
      <c r="AD45" s="71" t="str">
        <f>IF(C45="","",'સમગ્ર પરિણામ '!DH47)</f>
        <v/>
      </c>
      <c r="AE45" s="34"/>
      <c r="AF45" s="34"/>
      <c r="AG45" s="71" t="str">
        <f>IF(C45="","",'સમગ્ર પરિણામ '!DS47)</f>
        <v/>
      </c>
      <c r="AH45" s="34"/>
      <c r="AI45" s="34"/>
    </row>
    <row r="46" spans="1:35" ht="23.25" customHeight="1" x14ac:dyDescent="0.2">
      <c r="A46" s="41">
        <f>'વિદ્યાર્થી માહિતી'!A43</f>
        <v>42</v>
      </c>
      <c r="B46" s="41" t="str">
        <f>IF('વિદ્યાર્થી માહિતી'!B43="","",'વિદ્યાર્થી માહિતી'!B43)</f>
        <v/>
      </c>
      <c r="C46" s="42" t="str">
        <f>IF('વિદ્યાર્થી માહિતી'!C43="","",'વિદ્યાર્થી માહિતી'!C43)</f>
        <v/>
      </c>
      <c r="D46" s="70" t="str">
        <f>IF(C46="","",'વાર્ષિક જનરલ'!O46)</f>
        <v/>
      </c>
      <c r="E46" s="44" t="str">
        <f>IF(C46="","",'વાર્ષિક જનરલ'!R46)</f>
        <v/>
      </c>
      <c r="F46" s="71" t="str">
        <f>'સમગ્ર પરિણામ '!I48</f>
        <v/>
      </c>
      <c r="G46" s="34"/>
      <c r="H46" s="34"/>
      <c r="I46" s="71" t="str">
        <f>'સમગ્ર પરિણામ '!V48</f>
        <v/>
      </c>
      <c r="J46" s="34"/>
      <c r="K46" s="34"/>
      <c r="L46" s="71" t="str">
        <f>'સમગ્ર પરિણામ '!AI48</f>
        <v/>
      </c>
      <c r="M46" s="34"/>
      <c r="N46" s="34"/>
      <c r="O46" s="71" t="str">
        <f>'સમગ્ર પરિણામ '!AV48</f>
        <v/>
      </c>
      <c r="P46" s="34"/>
      <c r="Q46" s="34"/>
      <c r="R46" s="71" t="str">
        <f>'સમગ્ર પરિણામ '!BI48</f>
        <v/>
      </c>
      <c r="S46" s="34"/>
      <c r="T46" s="34"/>
      <c r="U46" s="71" t="str">
        <f>'સમગ્ર પરિણામ '!BV48</f>
        <v/>
      </c>
      <c r="V46" s="34"/>
      <c r="W46" s="34"/>
      <c r="X46" s="71" t="str">
        <f>'સમગ્ર પરિણામ '!CI48</f>
        <v/>
      </c>
      <c r="Y46" s="34"/>
      <c r="Z46" s="34"/>
      <c r="AA46" s="71" t="str">
        <f>IF(C46="","",'સમગ્ર પરિણામ '!CW48)</f>
        <v/>
      </c>
      <c r="AB46" s="34"/>
      <c r="AC46" s="34"/>
      <c r="AD46" s="71" t="str">
        <f>IF(C46="","",'સમગ્ર પરિણામ '!DH48)</f>
        <v/>
      </c>
      <c r="AE46" s="34"/>
      <c r="AF46" s="34"/>
      <c r="AG46" s="71" t="str">
        <f>IF(C46="","",'સમગ્ર પરિણામ '!DS48)</f>
        <v/>
      </c>
      <c r="AH46" s="34"/>
      <c r="AI46" s="34"/>
    </row>
    <row r="47" spans="1:35" ht="23.25" customHeight="1" x14ac:dyDescent="0.2">
      <c r="A47" s="41">
        <f>'વિદ્યાર્થી માહિતી'!A44</f>
        <v>43</v>
      </c>
      <c r="B47" s="41" t="str">
        <f>IF('વિદ્યાર્થી માહિતી'!B44="","",'વિદ્યાર્થી માહિતી'!B44)</f>
        <v/>
      </c>
      <c r="C47" s="42" t="str">
        <f>IF('વિદ્યાર્થી માહિતી'!C44="","",'વિદ્યાર્થી માહિતી'!C44)</f>
        <v/>
      </c>
      <c r="D47" s="70" t="str">
        <f>IF(C47="","",'વાર્ષિક જનરલ'!O47)</f>
        <v/>
      </c>
      <c r="E47" s="44" t="str">
        <f>IF(C47="","",'વાર્ષિક જનરલ'!R47)</f>
        <v/>
      </c>
      <c r="F47" s="71" t="str">
        <f>'સમગ્ર પરિણામ '!I49</f>
        <v/>
      </c>
      <c r="G47" s="34"/>
      <c r="H47" s="34"/>
      <c r="I47" s="71" t="str">
        <f>'સમગ્ર પરિણામ '!V49</f>
        <v/>
      </c>
      <c r="J47" s="34"/>
      <c r="K47" s="34"/>
      <c r="L47" s="71" t="str">
        <f>'સમગ્ર પરિણામ '!AI49</f>
        <v/>
      </c>
      <c r="M47" s="34"/>
      <c r="N47" s="34"/>
      <c r="O47" s="71" t="str">
        <f>'સમગ્ર પરિણામ '!AV49</f>
        <v/>
      </c>
      <c r="P47" s="34"/>
      <c r="Q47" s="34"/>
      <c r="R47" s="71" t="str">
        <f>'સમગ્ર પરિણામ '!BI49</f>
        <v/>
      </c>
      <c r="S47" s="34"/>
      <c r="T47" s="34"/>
      <c r="U47" s="71" t="str">
        <f>'સમગ્ર પરિણામ '!BV49</f>
        <v/>
      </c>
      <c r="V47" s="34"/>
      <c r="W47" s="34"/>
      <c r="X47" s="71" t="str">
        <f>'સમગ્ર પરિણામ '!CI49</f>
        <v/>
      </c>
      <c r="Y47" s="34"/>
      <c r="Z47" s="34"/>
      <c r="AA47" s="71" t="str">
        <f>IF(C47="","",'સમગ્ર પરિણામ '!CW49)</f>
        <v/>
      </c>
      <c r="AB47" s="34"/>
      <c r="AC47" s="34"/>
      <c r="AD47" s="71" t="str">
        <f>IF(C47="","",'સમગ્ર પરિણામ '!DH49)</f>
        <v/>
      </c>
      <c r="AE47" s="34"/>
      <c r="AF47" s="34"/>
      <c r="AG47" s="71" t="str">
        <f>IF(C47="","",'સમગ્ર પરિણામ '!DS49)</f>
        <v/>
      </c>
      <c r="AH47" s="34"/>
      <c r="AI47" s="34"/>
    </row>
    <row r="48" spans="1:35" ht="23.25" customHeight="1" x14ac:dyDescent="0.2">
      <c r="A48" s="41">
        <f>'વિદ્યાર્થી માહિતી'!A45</f>
        <v>44</v>
      </c>
      <c r="B48" s="41" t="str">
        <f>IF('વિદ્યાર્થી માહિતી'!B45="","",'વિદ્યાર્થી માહિતી'!B45)</f>
        <v/>
      </c>
      <c r="C48" s="42" t="str">
        <f>IF('વિદ્યાર્થી માહિતી'!C45="","",'વિદ્યાર્થી માહિતી'!C45)</f>
        <v/>
      </c>
      <c r="D48" s="70" t="str">
        <f>IF(C48="","",'વાર્ષિક જનરલ'!O48)</f>
        <v/>
      </c>
      <c r="E48" s="44" t="str">
        <f>IF(C48="","",'વાર્ષિક જનરલ'!R48)</f>
        <v/>
      </c>
      <c r="F48" s="71" t="str">
        <f>'સમગ્ર પરિણામ '!I50</f>
        <v/>
      </c>
      <c r="G48" s="34"/>
      <c r="H48" s="34"/>
      <c r="I48" s="71" t="str">
        <f>'સમગ્ર પરિણામ '!V50</f>
        <v/>
      </c>
      <c r="J48" s="34"/>
      <c r="K48" s="34"/>
      <c r="L48" s="71" t="str">
        <f>'સમગ્ર પરિણામ '!AI50</f>
        <v/>
      </c>
      <c r="M48" s="34"/>
      <c r="N48" s="34"/>
      <c r="O48" s="71" t="str">
        <f>'સમગ્ર પરિણામ '!AV50</f>
        <v/>
      </c>
      <c r="P48" s="34"/>
      <c r="Q48" s="34"/>
      <c r="R48" s="71" t="str">
        <f>'સમગ્ર પરિણામ '!BI50</f>
        <v/>
      </c>
      <c r="S48" s="34"/>
      <c r="T48" s="34"/>
      <c r="U48" s="71" t="str">
        <f>'સમગ્ર પરિણામ '!BV50</f>
        <v/>
      </c>
      <c r="V48" s="34"/>
      <c r="W48" s="34"/>
      <c r="X48" s="71" t="str">
        <f>'સમગ્ર પરિણામ '!CI50</f>
        <v/>
      </c>
      <c r="Y48" s="34"/>
      <c r="Z48" s="34"/>
      <c r="AA48" s="71" t="str">
        <f>IF(C48="","",'સમગ્ર પરિણામ '!CW50)</f>
        <v/>
      </c>
      <c r="AB48" s="34"/>
      <c r="AC48" s="34"/>
      <c r="AD48" s="71" t="str">
        <f>IF(C48="","",'સમગ્ર પરિણામ '!DH50)</f>
        <v/>
      </c>
      <c r="AE48" s="34"/>
      <c r="AF48" s="34"/>
      <c r="AG48" s="71" t="str">
        <f>IF(C48="","",'સમગ્ર પરિણામ '!DS50)</f>
        <v/>
      </c>
      <c r="AH48" s="34"/>
      <c r="AI48" s="34"/>
    </row>
    <row r="49" spans="1:35" ht="23.25" customHeight="1" x14ac:dyDescent="0.2">
      <c r="A49" s="41">
        <f>'વિદ્યાર્થી માહિતી'!A46</f>
        <v>45</v>
      </c>
      <c r="B49" s="41" t="str">
        <f>IF('વિદ્યાર્થી માહિતી'!B46="","",'વિદ્યાર્થી માહિતી'!B46)</f>
        <v/>
      </c>
      <c r="C49" s="42" t="str">
        <f>IF('વિદ્યાર્થી માહિતી'!C46="","",'વિદ્યાર્થી માહિતી'!C46)</f>
        <v/>
      </c>
      <c r="D49" s="70" t="str">
        <f>IF(C49="","",'વાર્ષિક જનરલ'!O49)</f>
        <v/>
      </c>
      <c r="E49" s="44" t="str">
        <f>IF(C49="","",'વાર્ષિક જનરલ'!R49)</f>
        <v/>
      </c>
      <c r="F49" s="71" t="str">
        <f>'સમગ્ર પરિણામ '!I51</f>
        <v/>
      </c>
      <c r="G49" s="34"/>
      <c r="H49" s="34"/>
      <c r="I49" s="71" t="str">
        <f>'સમગ્ર પરિણામ '!V51</f>
        <v/>
      </c>
      <c r="J49" s="34"/>
      <c r="K49" s="34"/>
      <c r="L49" s="71" t="str">
        <f>'સમગ્ર પરિણામ '!AI51</f>
        <v/>
      </c>
      <c r="M49" s="34"/>
      <c r="N49" s="34"/>
      <c r="O49" s="71" t="str">
        <f>'સમગ્ર પરિણામ '!AV51</f>
        <v/>
      </c>
      <c r="P49" s="34"/>
      <c r="Q49" s="34"/>
      <c r="R49" s="71" t="str">
        <f>'સમગ્ર પરિણામ '!BI51</f>
        <v/>
      </c>
      <c r="S49" s="34"/>
      <c r="T49" s="34"/>
      <c r="U49" s="71" t="str">
        <f>'સમગ્ર પરિણામ '!BV51</f>
        <v/>
      </c>
      <c r="V49" s="34"/>
      <c r="W49" s="34"/>
      <c r="X49" s="71" t="str">
        <f>'સમગ્ર પરિણામ '!CI51</f>
        <v/>
      </c>
      <c r="Y49" s="34"/>
      <c r="Z49" s="34"/>
      <c r="AA49" s="71" t="str">
        <f>IF(C49="","",'સમગ્ર પરિણામ '!CW51)</f>
        <v/>
      </c>
      <c r="AB49" s="34"/>
      <c r="AC49" s="34"/>
      <c r="AD49" s="71" t="str">
        <f>IF(C49="","",'સમગ્ર પરિણામ '!DH51)</f>
        <v/>
      </c>
      <c r="AE49" s="34"/>
      <c r="AF49" s="34"/>
      <c r="AG49" s="71" t="str">
        <f>IF(C49="","",'સમગ્ર પરિણામ '!DS51)</f>
        <v/>
      </c>
      <c r="AH49" s="34"/>
      <c r="AI49" s="34"/>
    </row>
    <row r="50" spans="1:35" ht="23.25" customHeight="1" x14ac:dyDescent="0.2">
      <c r="A50" s="41">
        <f>'વિદ્યાર્થી માહિતી'!A47</f>
        <v>46</v>
      </c>
      <c r="B50" s="41" t="str">
        <f>IF('વિદ્યાર્થી માહિતી'!B47="","",'વિદ્યાર્થી માહિતી'!B47)</f>
        <v/>
      </c>
      <c r="C50" s="42" t="str">
        <f>IF('વિદ્યાર્થી માહિતી'!C47="","",'વિદ્યાર્થી માહિતી'!C47)</f>
        <v/>
      </c>
      <c r="D50" s="70" t="str">
        <f>IF(C50="","",'વાર્ષિક જનરલ'!O50)</f>
        <v/>
      </c>
      <c r="E50" s="44" t="str">
        <f>IF(C50="","",'વાર્ષિક જનરલ'!R50)</f>
        <v/>
      </c>
      <c r="F50" s="71" t="str">
        <f>'સમગ્ર પરિણામ '!I52</f>
        <v/>
      </c>
      <c r="G50" s="34"/>
      <c r="H50" s="34"/>
      <c r="I50" s="71" t="str">
        <f>'સમગ્ર પરિણામ '!V52</f>
        <v/>
      </c>
      <c r="J50" s="34"/>
      <c r="K50" s="34"/>
      <c r="L50" s="71" t="str">
        <f>'સમગ્ર પરિણામ '!AI52</f>
        <v/>
      </c>
      <c r="M50" s="34"/>
      <c r="N50" s="34"/>
      <c r="O50" s="71" t="str">
        <f>'સમગ્ર પરિણામ '!AV52</f>
        <v/>
      </c>
      <c r="P50" s="34"/>
      <c r="Q50" s="34"/>
      <c r="R50" s="71" t="str">
        <f>'સમગ્ર પરિણામ '!BI52</f>
        <v/>
      </c>
      <c r="S50" s="34"/>
      <c r="T50" s="34"/>
      <c r="U50" s="71" t="str">
        <f>'સમગ્ર પરિણામ '!BV52</f>
        <v/>
      </c>
      <c r="V50" s="34"/>
      <c r="W50" s="34"/>
      <c r="X50" s="71" t="str">
        <f>'સમગ્ર પરિણામ '!CI52</f>
        <v/>
      </c>
      <c r="Y50" s="34"/>
      <c r="Z50" s="34"/>
      <c r="AA50" s="71" t="str">
        <f>IF(C50="","",'સમગ્ર પરિણામ '!CW52)</f>
        <v/>
      </c>
      <c r="AB50" s="34"/>
      <c r="AC50" s="34"/>
      <c r="AD50" s="71" t="str">
        <f>IF(C50="","",'સમગ્ર પરિણામ '!DH52)</f>
        <v/>
      </c>
      <c r="AE50" s="34"/>
      <c r="AF50" s="34"/>
      <c r="AG50" s="71" t="str">
        <f>IF(C50="","",'સમગ્ર પરિણામ '!DS52)</f>
        <v/>
      </c>
      <c r="AH50" s="34"/>
      <c r="AI50" s="34"/>
    </row>
    <row r="51" spans="1:35" ht="23.25" customHeight="1" x14ac:dyDescent="0.2">
      <c r="A51" s="41">
        <f>'વિદ્યાર્થી માહિતી'!A48</f>
        <v>47</v>
      </c>
      <c r="B51" s="41" t="str">
        <f>IF('વિદ્યાર્થી માહિતી'!B48="","",'વિદ્યાર્થી માહિતી'!B48)</f>
        <v/>
      </c>
      <c r="C51" s="42" t="str">
        <f>IF('વિદ્યાર્થી માહિતી'!C48="","",'વિદ્યાર્થી માહિતી'!C48)</f>
        <v/>
      </c>
      <c r="D51" s="70" t="str">
        <f>IF(C51="","",'વાર્ષિક જનરલ'!O51)</f>
        <v/>
      </c>
      <c r="E51" s="44" t="str">
        <f>IF(C51="","",'વાર્ષિક જનરલ'!R51)</f>
        <v/>
      </c>
      <c r="F51" s="71" t="str">
        <f>'સમગ્ર પરિણામ '!I53</f>
        <v/>
      </c>
      <c r="G51" s="34"/>
      <c r="H51" s="34"/>
      <c r="I51" s="71" t="str">
        <f>'સમગ્ર પરિણામ '!V53</f>
        <v/>
      </c>
      <c r="J51" s="34"/>
      <c r="K51" s="34"/>
      <c r="L51" s="71" t="str">
        <f>'સમગ્ર પરિણામ '!AI53</f>
        <v/>
      </c>
      <c r="M51" s="34"/>
      <c r="N51" s="34"/>
      <c r="O51" s="71" t="str">
        <f>'સમગ્ર પરિણામ '!AV53</f>
        <v/>
      </c>
      <c r="P51" s="34"/>
      <c r="Q51" s="34"/>
      <c r="R51" s="71" t="str">
        <f>'સમગ્ર પરિણામ '!BI53</f>
        <v/>
      </c>
      <c r="S51" s="34"/>
      <c r="T51" s="34"/>
      <c r="U51" s="71" t="str">
        <f>'સમગ્ર પરિણામ '!BV53</f>
        <v/>
      </c>
      <c r="V51" s="34"/>
      <c r="W51" s="34"/>
      <c r="X51" s="71" t="str">
        <f>'સમગ્ર પરિણામ '!CI53</f>
        <v/>
      </c>
      <c r="Y51" s="34"/>
      <c r="Z51" s="34"/>
      <c r="AA51" s="71" t="str">
        <f>IF(C51="","",'સમગ્ર પરિણામ '!CW53)</f>
        <v/>
      </c>
      <c r="AB51" s="34"/>
      <c r="AC51" s="34"/>
      <c r="AD51" s="71" t="str">
        <f>IF(C51="","",'સમગ્ર પરિણામ '!DH53)</f>
        <v/>
      </c>
      <c r="AE51" s="34"/>
      <c r="AF51" s="34"/>
      <c r="AG51" s="71" t="str">
        <f>IF(C51="","",'સમગ્ર પરિણામ '!DS53)</f>
        <v/>
      </c>
      <c r="AH51" s="34"/>
      <c r="AI51" s="34"/>
    </row>
    <row r="52" spans="1:35" ht="23.25" customHeight="1" x14ac:dyDescent="0.2">
      <c r="A52" s="41">
        <f>'વિદ્યાર્થી માહિતી'!A49</f>
        <v>48</v>
      </c>
      <c r="B52" s="41" t="str">
        <f>IF('વિદ્યાર્થી માહિતી'!B49="","",'વિદ્યાર્થી માહિતી'!B49)</f>
        <v/>
      </c>
      <c r="C52" s="42" t="str">
        <f>IF('વિદ્યાર્થી માહિતી'!C49="","",'વિદ્યાર્થી માહિતી'!C49)</f>
        <v/>
      </c>
      <c r="D52" s="70" t="str">
        <f>IF(C52="","",'વાર્ષિક જનરલ'!O52)</f>
        <v/>
      </c>
      <c r="E52" s="44" t="str">
        <f>IF(C52="","",'વાર્ષિક જનરલ'!R52)</f>
        <v/>
      </c>
      <c r="F52" s="71" t="str">
        <f>'સમગ્ર પરિણામ '!I54</f>
        <v/>
      </c>
      <c r="G52" s="34"/>
      <c r="H52" s="34"/>
      <c r="I52" s="71" t="str">
        <f>'સમગ્ર પરિણામ '!V54</f>
        <v/>
      </c>
      <c r="J52" s="34"/>
      <c r="K52" s="34"/>
      <c r="L52" s="71" t="str">
        <f>'સમગ્ર પરિણામ '!AI54</f>
        <v/>
      </c>
      <c r="M52" s="34"/>
      <c r="N52" s="34"/>
      <c r="O52" s="71" t="str">
        <f>'સમગ્ર પરિણામ '!AV54</f>
        <v/>
      </c>
      <c r="P52" s="34"/>
      <c r="Q52" s="34"/>
      <c r="R52" s="71" t="str">
        <f>'સમગ્ર પરિણામ '!BI54</f>
        <v/>
      </c>
      <c r="S52" s="34"/>
      <c r="T52" s="34"/>
      <c r="U52" s="71" t="str">
        <f>'સમગ્ર પરિણામ '!BV54</f>
        <v/>
      </c>
      <c r="V52" s="34"/>
      <c r="W52" s="34"/>
      <c r="X52" s="71" t="str">
        <f>'સમગ્ર પરિણામ '!CI54</f>
        <v/>
      </c>
      <c r="Y52" s="34"/>
      <c r="Z52" s="34"/>
      <c r="AA52" s="71" t="str">
        <f>IF(C52="","",'સમગ્ર પરિણામ '!CW54)</f>
        <v/>
      </c>
      <c r="AB52" s="34"/>
      <c r="AC52" s="34"/>
      <c r="AD52" s="71" t="str">
        <f>IF(C52="","",'સમગ્ર પરિણામ '!DH54)</f>
        <v/>
      </c>
      <c r="AE52" s="34"/>
      <c r="AF52" s="34"/>
      <c r="AG52" s="71" t="str">
        <f>IF(C52="","",'સમગ્ર પરિણામ '!DS54)</f>
        <v/>
      </c>
      <c r="AH52" s="34"/>
      <c r="AI52" s="34"/>
    </row>
    <row r="53" spans="1:35" ht="23.25" customHeight="1" x14ac:dyDescent="0.2">
      <c r="A53" s="41">
        <f>'વિદ્યાર્થી માહિતી'!A50</f>
        <v>49</v>
      </c>
      <c r="B53" s="41" t="str">
        <f>IF('વિદ્યાર્થી માહિતી'!B50="","",'વિદ્યાર્થી માહિતી'!B50)</f>
        <v/>
      </c>
      <c r="C53" s="42" t="str">
        <f>IF('વિદ્યાર્થી માહિતી'!C50="","",'વિદ્યાર્થી માહિતી'!C50)</f>
        <v/>
      </c>
      <c r="D53" s="70" t="str">
        <f>IF(C53="","",'વાર્ષિક જનરલ'!O53)</f>
        <v/>
      </c>
      <c r="E53" s="44" t="str">
        <f>IF(C53="","",'વાર્ષિક જનરલ'!R53)</f>
        <v/>
      </c>
      <c r="F53" s="71" t="str">
        <f>'સમગ્ર પરિણામ '!I55</f>
        <v/>
      </c>
      <c r="G53" s="34"/>
      <c r="H53" s="34"/>
      <c r="I53" s="71" t="str">
        <f>'સમગ્ર પરિણામ '!V55</f>
        <v/>
      </c>
      <c r="J53" s="34"/>
      <c r="K53" s="34"/>
      <c r="L53" s="71" t="str">
        <f>'સમગ્ર પરિણામ '!AI55</f>
        <v/>
      </c>
      <c r="M53" s="34"/>
      <c r="N53" s="34"/>
      <c r="O53" s="71" t="str">
        <f>'સમગ્ર પરિણામ '!AV55</f>
        <v/>
      </c>
      <c r="P53" s="34"/>
      <c r="Q53" s="34"/>
      <c r="R53" s="71" t="str">
        <f>'સમગ્ર પરિણામ '!BI55</f>
        <v/>
      </c>
      <c r="S53" s="34"/>
      <c r="T53" s="34"/>
      <c r="U53" s="71" t="str">
        <f>'સમગ્ર પરિણામ '!BV55</f>
        <v/>
      </c>
      <c r="V53" s="34"/>
      <c r="W53" s="34"/>
      <c r="X53" s="71" t="str">
        <f>'સમગ્ર પરિણામ '!CI55</f>
        <v/>
      </c>
      <c r="Y53" s="34"/>
      <c r="Z53" s="34"/>
      <c r="AA53" s="71" t="str">
        <f>IF(C53="","",'સમગ્ર પરિણામ '!CW55)</f>
        <v/>
      </c>
      <c r="AB53" s="34"/>
      <c r="AC53" s="34"/>
      <c r="AD53" s="71" t="str">
        <f>IF(C53="","",'સમગ્ર પરિણામ '!DH55)</f>
        <v/>
      </c>
      <c r="AE53" s="34"/>
      <c r="AF53" s="34"/>
      <c r="AG53" s="71" t="str">
        <f>IF(C53="","",'સમગ્ર પરિણામ '!DS55)</f>
        <v/>
      </c>
      <c r="AH53" s="34"/>
      <c r="AI53" s="34"/>
    </row>
    <row r="54" spans="1:35" ht="23.25" customHeight="1" x14ac:dyDescent="0.2">
      <c r="A54" s="41">
        <f>'વિદ્યાર્થી માહિતી'!A51</f>
        <v>50</v>
      </c>
      <c r="B54" s="41" t="str">
        <f>IF('વિદ્યાર્થી માહિતી'!B51="","",'વિદ્યાર્થી માહિતી'!B51)</f>
        <v/>
      </c>
      <c r="C54" s="42" t="str">
        <f>IF('વિદ્યાર્થી માહિતી'!C51="","",'વિદ્યાર્થી માહિતી'!C51)</f>
        <v/>
      </c>
      <c r="D54" s="70" t="str">
        <f>IF(C54="","",'વાર્ષિક જનરલ'!O54)</f>
        <v/>
      </c>
      <c r="E54" s="44" t="str">
        <f>IF(C54="","",'વાર્ષિક જનરલ'!R54)</f>
        <v/>
      </c>
      <c r="F54" s="71" t="str">
        <f>'સમગ્ર પરિણામ '!I56</f>
        <v/>
      </c>
      <c r="G54" s="34"/>
      <c r="H54" s="34"/>
      <c r="I54" s="71" t="str">
        <f>'સમગ્ર પરિણામ '!V56</f>
        <v/>
      </c>
      <c r="J54" s="34"/>
      <c r="K54" s="34"/>
      <c r="L54" s="71" t="str">
        <f>'સમગ્ર પરિણામ '!AI56</f>
        <v/>
      </c>
      <c r="M54" s="34"/>
      <c r="N54" s="34"/>
      <c r="O54" s="71" t="str">
        <f>'સમગ્ર પરિણામ '!AV56</f>
        <v/>
      </c>
      <c r="P54" s="34"/>
      <c r="Q54" s="34"/>
      <c r="R54" s="71" t="str">
        <f>'સમગ્ર પરિણામ '!BI56</f>
        <v/>
      </c>
      <c r="S54" s="34"/>
      <c r="T54" s="34"/>
      <c r="U54" s="71" t="str">
        <f>'સમગ્ર પરિણામ '!BV56</f>
        <v/>
      </c>
      <c r="V54" s="34"/>
      <c r="W54" s="34"/>
      <c r="X54" s="71" t="str">
        <f>'સમગ્ર પરિણામ '!CI56</f>
        <v/>
      </c>
      <c r="Y54" s="34"/>
      <c r="Z54" s="34"/>
      <c r="AA54" s="71" t="str">
        <f>IF(C54="","",'સમગ્ર પરિણામ '!CW56)</f>
        <v/>
      </c>
      <c r="AB54" s="34"/>
      <c r="AC54" s="34"/>
      <c r="AD54" s="71" t="str">
        <f>IF(C54="","",'સમગ્ર પરિણામ '!DH56)</f>
        <v/>
      </c>
      <c r="AE54" s="34"/>
      <c r="AF54" s="34"/>
      <c r="AG54" s="71" t="str">
        <f>IF(C54="","",'સમગ્ર પરિણામ '!DS56)</f>
        <v/>
      </c>
      <c r="AH54" s="34"/>
      <c r="AI54" s="34"/>
    </row>
    <row r="55" spans="1:35" ht="23.25" customHeight="1" x14ac:dyDescent="0.2">
      <c r="A55" s="41">
        <f>'વિદ્યાર્થી માહિતી'!A52</f>
        <v>51</v>
      </c>
      <c r="B55" s="41" t="str">
        <f>IF('વિદ્યાર્થી માહિતી'!B52="","",'વિદ્યાર્થી માહિતી'!B52)</f>
        <v/>
      </c>
      <c r="C55" s="42" t="str">
        <f>IF('વિદ્યાર્થી માહિતી'!C52="","",'વિદ્યાર્થી માહિતી'!C52)</f>
        <v/>
      </c>
      <c r="D55" s="70" t="str">
        <f>IF(C55="","",'વાર્ષિક જનરલ'!O55)</f>
        <v/>
      </c>
      <c r="E55" s="44" t="str">
        <f>IF(C55="","",'વાર્ષિક જનરલ'!R55)</f>
        <v/>
      </c>
      <c r="F55" s="71" t="str">
        <f>'સમગ્ર પરિણામ '!I57</f>
        <v/>
      </c>
      <c r="G55" s="34"/>
      <c r="H55" s="34"/>
      <c r="I55" s="71" t="str">
        <f>'સમગ્ર પરિણામ '!V57</f>
        <v/>
      </c>
      <c r="J55" s="34"/>
      <c r="K55" s="34"/>
      <c r="L55" s="71" t="str">
        <f>'સમગ્ર પરિણામ '!AI57</f>
        <v/>
      </c>
      <c r="M55" s="34"/>
      <c r="N55" s="34"/>
      <c r="O55" s="71" t="str">
        <f>'સમગ્ર પરિણામ '!AV57</f>
        <v/>
      </c>
      <c r="P55" s="34"/>
      <c r="Q55" s="34"/>
      <c r="R55" s="71" t="str">
        <f>'સમગ્ર પરિણામ '!BI57</f>
        <v/>
      </c>
      <c r="S55" s="34"/>
      <c r="T55" s="34"/>
      <c r="U55" s="71" t="str">
        <f>'સમગ્ર પરિણામ '!BV57</f>
        <v/>
      </c>
      <c r="V55" s="34"/>
      <c r="W55" s="34"/>
      <c r="X55" s="71" t="str">
        <f>'સમગ્ર પરિણામ '!CI57</f>
        <v/>
      </c>
      <c r="Y55" s="34"/>
      <c r="Z55" s="34"/>
      <c r="AA55" s="71" t="str">
        <f>IF(C55="","",'સમગ્ર પરિણામ '!CW57)</f>
        <v/>
      </c>
      <c r="AB55" s="34"/>
      <c r="AC55" s="34"/>
      <c r="AD55" s="71" t="str">
        <f>IF(C55="","",'સમગ્ર પરિણામ '!DH57)</f>
        <v/>
      </c>
      <c r="AE55" s="34"/>
      <c r="AF55" s="34"/>
      <c r="AG55" s="71" t="str">
        <f>IF(C55="","",'સમગ્ર પરિણામ '!DS57)</f>
        <v/>
      </c>
      <c r="AH55" s="34"/>
      <c r="AI55" s="34"/>
    </row>
    <row r="56" spans="1:35" ht="23.25" customHeight="1" x14ac:dyDescent="0.2">
      <c r="A56" s="41">
        <f>'વિદ્યાર્થી માહિતી'!A53</f>
        <v>52</v>
      </c>
      <c r="B56" s="41" t="str">
        <f>IF('વિદ્યાર્થી માહિતી'!B53="","",'વિદ્યાર્થી માહિતી'!B53)</f>
        <v/>
      </c>
      <c r="C56" s="42" t="str">
        <f>IF('વિદ્યાર્થી માહિતી'!C53="","",'વિદ્યાર્થી માહિતી'!C53)</f>
        <v/>
      </c>
      <c r="D56" s="70" t="str">
        <f>IF(C56="","",'વાર્ષિક જનરલ'!O56)</f>
        <v/>
      </c>
      <c r="E56" s="44" t="str">
        <f>IF(C56="","",'વાર્ષિક જનરલ'!R56)</f>
        <v/>
      </c>
      <c r="F56" s="71" t="str">
        <f>'સમગ્ર પરિણામ '!I58</f>
        <v/>
      </c>
      <c r="G56" s="34"/>
      <c r="H56" s="34"/>
      <c r="I56" s="71" t="str">
        <f>'સમગ્ર પરિણામ '!V58</f>
        <v/>
      </c>
      <c r="J56" s="34"/>
      <c r="K56" s="34"/>
      <c r="L56" s="71" t="str">
        <f>'સમગ્ર પરિણામ '!AI58</f>
        <v/>
      </c>
      <c r="M56" s="34"/>
      <c r="N56" s="34"/>
      <c r="O56" s="71" t="str">
        <f>'સમગ્ર પરિણામ '!AV58</f>
        <v/>
      </c>
      <c r="P56" s="34"/>
      <c r="Q56" s="34"/>
      <c r="R56" s="71" t="str">
        <f>'સમગ્ર પરિણામ '!BI58</f>
        <v/>
      </c>
      <c r="S56" s="34"/>
      <c r="T56" s="34"/>
      <c r="U56" s="71" t="str">
        <f>'સમગ્ર પરિણામ '!BV58</f>
        <v/>
      </c>
      <c r="V56" s="34"/>
      <c r="W56" s="34"/>
      <c r="X56" s="71" t="str">
        <f>'સમગ્ર પરિણામ '!CI58</f>
        <v/>
      </c>
      <c r="Y56" s="34"/>
      <c r="Z56" s="34"/>
      <c r="AA56" s="71" t="str">
        <f>IF(C56="","",'સમગ્ર પરિણામ '!CW58)</f>
        <v/>
      </c>
      <c r="AB56" s="34"/>
      <c r="AC56" s="34"/>
      <c r="AD56" s="71" t="str">
        <f>IF(C56="","",'સમગ્ર પરિણામ '!DH58)</f>
        <v/>
      </c>
      <c r="AE56" s="34"/>
      <c r="AF56" s="34"/>
      <c r="AG56" s="71" t="str">
        <f>IF(C56="","",'સમગ્ર પરિણામ '!DS58)</f>
        <v/>
      </c>
      <c r="AH56" s="34"/>
      <c r="AI56" s="34"/>
    </row>
    <row r="57" spans="1:35" ht="23.25" customHeight="1" x14ac:dyDescent="0.2">
      <c r="A57" s="41">
        <f>'વિદ્યાર્થી માહિતી'!A54</f>
        <v>53</v>
      </c>
      <c r="B57" s="41" t="str">
        <f>IF('વિદ્યાર્થી માહિતી'!B54="","",'વિદ્યાર્થી માહિતી'!B54)</f>
        <v/>
      </c>
      <c r="C57" s="42" t="str">
        <f>IF('વિદ્યાર્થી માહિતી'!C54="","",'વિદ્યાર્થી માહિતી'!C54)</f>
        <v/>
      </c>
      <c r="D57" s="70" t="str">
        <f>IF(C57="","",'વાર્ષિક જનરલ'!O57)</f>
        <v/>
      </c>
      <c r="E57" s="44" t="str">
        <f>IF(C57="","",'વાર્ષિક જનરલ'!R57)</f>
        <v/>
      </c>
      <c r="F57" s="71" t="str">
        <f>'સમગ્ર પરિણામ '!I59</f>
        <v/>
      </c>
      <c r="G57" s="34"/>
      <c r="H57" s="34"/>
      <c r="I57" s="71" t="str">
        <f>'સમગ્ર પરિણામ '!V59</f>
        <v/>
      </c>
      <c r="J57" s="34"/>
      <c r="K57" s="34"/>
      <c r="L57" s="71" t="str">
        <f>'સમગ્ર પરિણામ '!AI59</f>
        <v/>
      </c>
      <c r="M57" s="34"/>
      <c r="N57" s="34"/>
      <c r="O57" s="71" t="str">
        <f>'સમગ્ર પરિણામ '!AV59</f>
        <v/>
      </c>
      <c r="P57" s="34"/>
      <c r="Q57" s="34"/>
      <c r="R57" s="71" t="str">
        <f>'સમગ્ર પરિણામ '!BI59</f>
        <v/>
      </c>
      <c r="S57" s="34"/>
      <c r="T57" s="34"/>
      <c r="U57" s="71" t="str">
        <f>'સમગ્ર પરિણામ '!BV59</f>
        <v/>
      </c>
      <c r="V57" s="34"/>
      <c r="W57" s="34"/>
      <c r="X57" s="71" t="str">
        <f>'સમગ્ર પરિણામ '!CI59</f>
        <v/>
      </c>
      <c r="Y57" s="34"/>
      <c r="Z57" s="34"/>
      <c r="AA57" s="71" t="str">
        <f>IF(C57="","",'સમગ્ર પરિણામ '!CW59)</f>
        <v/>
      </c>
      <c r="AB57" s="34"/>
      <c r="AC57" s="34"/>
      <c r="AD57" s="71" t="str">
        <f>IF(C57="","",'સમગ્ર પરિણામ '!DH59)</f>
        <v/>
      </c>
      <c r="AE57" s="34"/>
      <c r="AF57" s="34"/>
      <c r="AG57" s="71" t="str">
        <f>IF(C57="","",'સમગ્ર પરિણામ '!DS59)</f>
        <v/>
      </c>
      <c r="AH57" s="34"/>
      <c r="AI57" s="34"/>
    </row>
    <row r="58" spans="1:35" ht="23.25" customHeight="1" x14ac:dyDescent="0.2">
      <c r="A58" s="41">
        <f>'વિદ્યાર્થી માહિતી'!A55</f>
        <v>54</v>
      </c>
      <c r="B58" s="41" t="str">
        <f>IF('વિદ્યાર્થી માહિતી'!B55="","",'વિદ્યાર્થી માહિતી'!B55)</f>
        <v/>
      </c>
      <c r="C58" s="42" t="str">
        <f>IF('વિદ્યાર્થી માહિતી'!C55="","",'વિદ્યાર્થી માહિતી'!C55)</f>
        <v/>
      </c>
      <c r="D58" s="70" t="str">
        <f>IF(C58="","",'વાર્ષિક જનરલ'!O58)</f>
        <v/>
      </c>
      <c r="E58" s="44" t="str">
        <f>IF(C58="","",'વાર્ષિક જનરલ'!R58)</f>
        <v/>
      </c>
      <c r="F58" s="71" t="str">
        <f>'સમગ્ર પરિણામ '!I60</f>
        <v/>
      </c>
      <c r="G58" s="34"/>
      <c r="H58" s="34"/>
      <c r="I58" s="71" t="str">
        <f>'સમગ્ર પરિણામ '!V60</f>
        <v/>
      </c>
      <c r="J58" s="34"/>
      <c r="K58" s="34"/>
      <c r="L58" s="71" t="str">
        <f>'સમગ્ર પરિણામ '!AI60</f>
        <v/>
      </c>
      <c r="M58" s="34"/>
      <c r="N58" s="34"/>
      <c r="O58" s="71" t="str">
        <f>'સમગ્ર પરિણામ '!AV60</f>
        <v/>
      </c>
      <c r="P58" s="34"/>
      <c r="Q58" s="34"/>
      <c r="R58" s="71" t="str">
        <f>'સમગ્ર પરિણામ '!BI60</f>
        <v/>
      </c>
      <c r="S58" s="34"/>
      <c r="T58" s="34"/>
      <c r="U58" s="71" t="str">
        <f>'સમગ્ર પરિણામ '!BV60</f>
        <v/>
      </c>
      <c r="V58" s="34"/>
      <c r="W58" s="34"/>
      <c r="X58" s="71" t="str">
        <f>'સમગ્ર પરિણામ '!CI60</f>
        <v/>
      </c>
      <c r="Y58" s="34"/>
      <c r="Z58" s="34"/>
      <c r="AA58" s="71" t="str">
        <f>IF(C58="","",'સમગ્ર પરિણામ '!CW60)</f>
        <v/>
      </c>
      <c r="AB58" s="34"/>
      <c r="AC58" s="34"/>
      <c r="AD58" s="71" t="str">
        <f>IF(C58="","",'સમગ્ર પરિણામ '!DH60)</f>
        <v/>
      </c>
      <c r="AE58" s="34"/>
      <c r="AF58" s="34"/>
      <c r="AG58" s="71" t="str">
        <f>IF(C58="","",'સમગ્ર પરિણામ '!DS60)</f>
        <v/>
      </c>
      <c r="AH58" s="34"/>
      <c r="AI58" s="34"/>
    </row>
    <row r="59" spans="1:35" ht="23.25" customHeight="1" x14ac:dyDescent="0.2">
      <c r="A59" s="41">
        <f>'વિદ્યાર્થી માહિતી'!A56</f>
        <v>55</v>
      </c>
      <c r="B59" s="41" t="str">
        <f>IF('વિદ્યાર્થી માહિતી'!B56="","",'વિદ્યાર્થી માહિતી'!B56)</f>
        <v/>
      </c>
      <c r="C59" s="42" t="str">
        <f>IF('વિદ્યાર્થી માહિતી'!C56="","",'વિદ્યાર્થી માહિતી'!C56)</f>
        <v/>
      </c>
      <c r="D59" s="70" t="str">
        <f>IF(C59="","",'વાર્ષિક જનરલ'!O59)</f>
        <v/>
      </c>
      <c r="E59" s="44" t="str">
        <f>IF(C59="","",'વાર્ષિક જનરલ'!R59)</f>
        <v/>
      </c>
      <c r="F59" s="71" t="str">
        <f>'સમગ્ર પરિણામ '!I61</f>
        <v/>
      </c>
      <c r="G59" s="34"/>
      <c r="H59" s="34"/>
      <c r="I59" s="71" t="str">
        <f>'સમગ્ર પરિણામ '!V61</f>
        <v/>
      </c>
      <c r="J59" s="34"/>
      <c r="K59" s="34"/>
      <c r="L59" s="71" t="str">
        <f>'સમગ્ર પરિણામ '!AI61</f>
        <v/>
      </c>
      <c r="M59" s="34"/>
      <c r="N59" s="34"/>
      <c r="O59" s="71" t="str">
        <f>'સમગ્ર પરિણામ '!AV61</f>
        <v/>
      </c>
      <c r="P59" s="34"/>
      <c r="Q59" s="34"/>
      <c r="R59" s="71" t="str">
        <f>'સમગ્ર પરિણામ '!BI61</f>
        <v/>
      </c>
      <c r="S59" s="34"/>
      <c r="T59" s="34"/>
      <c r="U59" s="71" t="str">
        <f>'સમગ્ર પરિણામ '!BV61</f>
        <v/>
      </c>
      <c r="V59" s="34"/>
      <c r="W59" s="34"/>
      <c r="X59" s="71" t="str">
        <f>'સમગ્ર પરિણામ '!CI61</f>
        <v/>
      </c>
      <c r="Y59" s="34"/>
      <c r="Z59" s="34"/>
      <c r="AA59" s="71" t="str">
        <f>IF(C59="","",'સમગ્ર પરિણામ '!CW61)</f>
        <v/>
      </c>
      <c r="AB59" s="34"/>
      <c r="AC59" s="34"/>
      <c r="AD59" s="71" t="str">
        <f>IF(C59="","",'સમગ્ર પરિણામ '!DH61)</f>
        <v/>
      </c>
      <c r="AE59" s="34"/>
      <c r="AF59" s="34"/>
      <c r="AG59" s="71" t="str">
        <f>IF(C59="","",'સમગ્ર પરિણામ '!DS61)</f>
        <v/>
      </c>
      <c r="AH59" s="34"/>
      <c r="AI59" s="34"/>
    </row>
    <row r="60" spans="1:35" ht="23.25" customHeight="1" x14ac:dyDescent="0.2">
      <c r="A60" s="41">
        <f>'વિદ્યાર્થી માહિતી'!A57</f>
        <v>56</v>
      </c>
      <c r="B60" s="41" t="str">
        <f>IF('વિદ્યાર્થી માહિતી'!B57="","",'વિદ્યાર્થી માહિતી'!B57)</f>
        <v/>
      </c>
      <c r="C60" s="42" t="str">
        <f>IF('વિદ્યાર્થી માહિતી'!C57="","",'વિદ્યાર્થી માહિતી'!C57)</f>
        <v/>
      </c>
      <c r="D60" s="70" t="str">
        <f>IF(C60="","",'વાર્ષિક જનરલ'!O60)</f>
        <v/>
      </c>
      <c r="E60" s="44" t="str">
        <f>IF(C60="","",'વાર્ષિક જનરલ'!R60)</f>
        <v/>
      </c>
      <c r="F60" s="71" t="str">
        <f>'સમગ્ર પરિણામ '!I62</f>
        <v/>
      </c>
      <c r="G60" s="34"/>
      <c r="H60" s="34"/>
      <c r="I60" s="71" t="str">
        <f>'સમગ્ર પરિણામ '!V62</f>
        <v/>
      </c>
      <c r="J60" s="34"/>
      <c r="K60" s="34"/>
      <c r="L60" s="71" t="str">
        <f>'સમગ્ર પરિણામ '!AI62</f>
        <v/>
      </c>
      <c r="M60" s="34"/>
      <c r="N60" s="34"/>
      <c r="O60" s="71" t="str">
        <f>'સમગ્ર પરિણામ '!AV62</f>
        <v/>
      </c>
      <c r="P60" s="34"/>
      <c r="Q60" s="34"/>
      <c r="R60" s="71" t="str">
        <f>'સમગ્ર પરિણામ '!BI62</f>
        <v/>
      </c>
      <c r="S60" s="34"/>
      <c r="T60" s="34"/>
      <c r="U60" s="71" t="str">
        <f>'સમગ્ર પરિણામ '!BV62</f>
        <v/>
      </c>
      <c r="V60" s="34"/>
      <c r="W60" s="34"/>
      <c r="X60" s="71" t="str">
        <f>'સમગ્ર પરિણામ '!CI62</f>
        <v/>
      </c>
      <c r="Y60" s="34"/>
      <c r="Z60" s="34"/>
      <c r="AA60" s="71" t="str">
        <f>IF(C60="","",'સમગ્ર પરિણામ '!CW62)</f>
        <v/>
      </c>
      <c r="AB60" s="34"/>
      <c r="AC60" s="34"/>
      <c r="AD60" s="71" t="str">
        <f>IF(C60="","",'સમગ્ર પરિણામ '!DH62)</f>
        <v/>
      </c>
      <c r="AE60" s="34"/>
      <c r="AF60" s="34"/>
      <c r="AG60" s="71" t="str">
        <f>IF(C60="","",'સમગ્ર પરિણામ '!DS62)</f>
        <v/>
      </c>
      <c r="AH60" s="34"/>
      <c r="AI60" s="34"/>
    </row>
    <row r="61" spans="1:35" ht="23.25" customHeight="1" x14ac:dyDescent="0.2">
      <c r="A61" s="41">
        <f>'વિદ્યાર્થી માહિતી'!A58</f>
        <v>57</v>
      </c>
      <c r="B61" s="41" t="str">
        <f>IF('વિદ્યાર્થી માહિતી'!B58="","",'વિદ્યાર્થી માહિતી'!B58)</f>
        <v/>
      </c>
      <c r="C61" s="42" t="str">
        <f>IF('વિદ્યાર્થી માહિતી'!C58="","",'વિદ્યાર્થી માહિતી'!C58)</f>
        <v/>
      </c>
      <c r="D61" s="70" t="str">
        <f>IF(C61="","",'વાર્ષિક જનરલ'!O61)</f>
        <v/>
      </c>
      <c r="E61" s="44" t="str">
        <f>IF(C61="","",'વાર્ષિક જનરલ'!R61)</f>
        <v/>
      </c>
      <c r="F61" s="71" t="str">
        <f>'સમગ્ર પરિણામ '!I63</f>
        <v/>
      </c>
      <c r="G61" s="34"/>
      <c r="H61" s="34"/>
      <c r="I61" s="71" t="str">
        <f>'સમગ્ર પરિણામ '!V63</f>
        <v/>
      </c>
      <c r="J61" s="34"/>
      <c r="K61" s="34"/>
      <c r="L61" s="71" t="str">
        <f>'સમગ્ર પરિણામ '!AI63</f>
        <v/>
      </c>
      <c r="M61" s="34"/>
      <c r="N61" s="34"/>
      <c r="O61" s="71" t="str">
        <f>'સમગ્ર પરિણામ '!AV63</f>
        <v/>
      </c>
      <c r="P61" s="34"/>
      <c r="Q61" s="34"/>
      <c r="R61" s="71" t="str">
        <f>'સમગ્ર પરિણામ '!BI63</f>
        <v/>
      </c>
      <c r="S61" s="34"/>
      <c r="T61" s="34"/>
      <c r="U61" s="71" t="str">
        <f>'સમગ્ર પરિણામ '!BV63</f>
        <v/>
      </c>
      <c r="V61" s="34"/>
      <c r="W61" s="34"/>
      <c r="X61" s="71" t="str">
        <f>'સમગ્ર પરિણામ '!CI63</f>
        <v/>
      </c>
      <c r="Y61" s="34"/>
      <c r="Z61" s="34"/>
      <c r="AA61" s="71" t="str">
        <f>IF(C61="","",'સમગ્ર પરિણામ '!CW63)</f>
        <v/>
      </c>
      <c r="AB61" s="34"/>
      <c r="AC61" s="34"/>
      <c r="AD61" s="71" t="str">
        <f>IF(C61="","",'સમગ્ર પરિણામ '!DH63)</f>
        <v/>
      </c>
      <c r="AE61" s="34"/>
      <c r="AF61" s="34"/>
      <c r="AG61" s="71" t="str">
        <f>IF(C61="","",'સમગ્ર પરિણામ '!DS63)</f>
        <v/>
      </c>
      <c r="AH61" s="34"/>
      <c r="AI61" s="34"/>
    </row>
    <row r="62" spans="1:35" ht="23.25" customHeight="1" x14ac:dyDescent="0.2">
      <c r="A62" s="41">
        <f>'વિદ્યાર્થી માહિતી'!A59</f>
        <v>58</v>
      </c>
      <c r="B62" s="41" t="str">
        <f>IF('વિદ્યાર્થી માહિતી'!B59="","",'વિદ્યાર્થી માહિતી'!B59)</f>
        <v/>
      </c>
      <c r="C62" s="42" t="str">
        <f>IF('વિદ્યાર્થી માહિતી'!C59="","",'વિદ્યાર્થી માહિતી'!C59)</f>
        <v/>
      </c>
      <c r="D62" s="70" t="str">
        <f>IF(C62="","",'વાર્ષિક જનરલ'!O62)</f>
        <v/>
      </c>
      <c r="E62" s="44" t="str">
        <f>IF(C62="","",'વાર્ષિક જનરલ'!R62)</f>
        <v/>
      </c>
      <c r="F62" s="71" t="str">
        <f>'સમગ્ર પરિણામ '!I64</f>
        <v/>
      </c>
      <c r="G62" s="34"/>
      <c r="H62" s="34"/>
      <c r="I62" s="71" t="str">
        <f>'સમગ્ર પરિણામ '!V64</f>
        <v/>
      </c>
      <c r="J62" s="34"/>
      <c r="K62" s="34"/>
      <c r="L62" s="71" t="str">
        <f>'સમગ્ર પરિણામ '!AI64</f>
        <v/>
      </c>
      <c r="M62" s="34"/>
      <c r="N62" s="34"/>
      <c r="O62" s="71" t="str">
        <f>'સમગ્ર પરિણામ '!AV64</f>
        <v/>
      </c>
      <c r="P62" s="34"/>
      <c r="Q62" s="34"/>
      <c r="R62" s="71" t="str">
        <f>'સમગ્ર પરિણામ '!BI64</f>
        <v/>
      </c>
      <c r="S62" s="34"/>
      <c r="T62" s="34"/>
      <c r="U62" s="71" t="str">
        <f>'સમગ્ર પરિણામ '!BV64</f>
        <v/>
      </c>
      <c r="V62" s="34"/>
      <c r="W62" s="34"/>
      <c r="X62" s="71" t="str">
        <f>'સમગ્ર પરિણામ '!CI64</f>
        <v/>
      </c>
      <c r="Y62" s="34"/>
      <c r="Z62" s="34"/>
      <c r="AA62" s="71" t="str">
        <f>IF(C62="","",'સમગ્ર પરિણામ '!CW64)</f>
        <v/>
      </c>
      <c r="AB62" s="34"/>
      <c r="AC62" s="34"/>
      <c r="AD62" s="71" t="str">
        <f>IF(C62="","",'સમગ્ર પરિણામ '!DH64)</f>
        <v/>
      </c>
      <c r="AE62" s="34"/>
      <c r="AF62" s="34"/>
      <c r="AG62" s="71" t="str">
        <f>IF(C62="","",'સમગ્ર પરિણામ '!DS64)</f>
        <v/>
      </c>
      <c r="AH62" s="34"/>
      <c r="AI62" s="34"/>
    </row>
    <row r="63" spans="1:35" ht="23.25" customHeight="1" x14ac:dyDescent="0.2">
      <c r="A63" s="41">
        <f>'વિદ્યાર્થી માહિતી'!A60</f>
        <v>59</v>
      </c>
      <c r="B63" s="41" t="str">
        <f>IF('વિદ્યાર્થી માહિતી'!B60="","",'વિદ્યાર્થી માહિતી'!B60)</f>
        <v/>
      </c>
      <c r="C63" s="42" t="str">
        <f>IF('વિદ્યાર્થી માહિતી'!C60="","",'વિદ્યાર્થી માહિતી'!C60)</f>
        <v/>
      </c>
      <c r="D63" s="70" t="str">
        <f>IF(C63="","",'વાર્ષિક જનરલ'!O63)</f>
        <v/>
      </c>
      <c r="E63" s="44" t="str">
        <f>IF(C63="","",'વાર્ષિક જનરલ'!R63)</f>
        <v/>
      </c>
      <c r="F63" s="71" t="str">
        <f>'સમગ્ર પરિણામ '!I65</f>
        <v/>
      </c>
      <c r="G63" s="34"/>
      <c r="H63" s="34"/>
      <c r="I63" s="71" t="str">
        <f>'સમગ્ર પરિણામ '!V65</f>
        <v/>
      </c>
      <c r="J63" s="34"/>
      <c r="K63" s="34"/>
      <c r="L63" s="71" t="str">
        <f>'સમગ્ર પરિણામ '!AI65</f>
        <v/>
      </c>
      <c r="M63" s="34"/>
      <c r="N63" s="34"/>
      <c r="O63" s="71" t="str">
        <f>'સમગ્ર પરિણામ '!AV65</f>
        <v/>
      </c>
      <c r="P63" s="34"/>
      <c r="Q63" s="34"/>
      <c r="R63" s="71" t="str">
        <f>'સમગ્ર પરિણામ '!BI65</f>
        <v/>
      </c>
      <c r="S63" s="34"/>
      <c r="T63" s="34"/>
      <c r="U63" s="71" t="str">
        <f>'સમગ્ર પરિણામ '!BV65</f>
        <v/>
      </c>
      <c r="V63" s="34"/>
      <c r="W63" s="34"/>
      <c r="X63" s="71" t="str">
        <f>'સમગ્ર પરિણામ '!CI65</f>
        <v/>
      </c>
      <c r="Y63" s="34"/>
      <c r="Z63" s="34"/>
      <c r="AA63" s="71" t="str">
        <f>IF(C63="","",'સમગ્ર પરિણામ '!CW65)</f>
        <v/>
      </c>
      <c r="AB63" s="34"/>
      <c r="AC63" s="34"/>
      <c r="AD63" s="71" t="str">
        <f>IF(C63="","",'સમગ્ર પરિણામ '!DH65)</f>
        <v/>
      </c>
      <c r="AE63" s="34"/>
      <c r="AF63" s="34"/>
      <c r="AG63" s="71" t="str">
        <f>IF(C63="","",'સમગ્ર પરિણામ '!DS65)</f>
        <v/>
      </c>
      <c r="AH63" s="34"/>
      <c r="AI63" s="34"/>
    </row>
    <row r="64" spans="1:35" ht="23.25" customHeight="1" x14ac:dyDescent="0.2">
      <c r="A64" s="41">
        <f>'વિદ્યાર્થી માહિતી'!A61</f>
        <v>60</v>
      </c>
      <c r="B64" s="41" t="str">
        <f>IF('વિદ્યાર્થી માહિતી'!B61="","",'વિદ્યાર્થી માહિતી'!B61)</f>
        <v/>
      </c>
      <c r="C64" s="42" t="str">
        <f>IF('વિદ્યાર્થી માહિતી'!C61="","",'વિદ્યાર્થી માહિતી'!C61)</f>
        <v/>
      </c>
      <c r="D64" s="70" t="str">
        <f>IF(C64="","",'વાર્ષિક જનરલ'!O64)</f>
        <v/>
      </c>
      <c r="E64" s="44" t="str">
        <f>IF(C64="","",'વાર્ષિક જનરલ'!R64)</f>
        <v/>
      </c>
      <c r="F64" s="71" t="str">
        <f>'સમગ્ર પરિણામ '!I66</f>
        <v/>
      </c>
      <c r="G64" s="34"/>
      <c r="H64" s="34"/>
      <c r="I64" s="71" t="str">
        <f>'સમગ્ર પરિણામ '!V66</f>
        <v/>
      </c>
      <c r="J64" s="34"/>
      <c r="K64" s="34"/>
      <c r="L64" s="71" t="str">
        <f>'સમગ્ર પરિણામ '!AI66</f>
        <v/>
      </c>
      <c r="M64" s="34"/>
      <c r="N64" s="34"/>
      <c r="O64" s="71" t="str">
        <f>'સમગ્ર પરિણામ '!AV66</f>
        <v/>
      </c>
      <c r="P64" s="34"/>
      <c r="Q64" s="34"/>
      <c r="R64" s="71" t="str">
        <f>'સમગ્ર પરિણામ '!BI66</f>
        <v/>
      </c>
      <c r="S64" s="34"/>
      <c r="T64" s="34"/>
      <c r="U64" s="71" t="str">
        <f>'સમગ્ર પરિણામ '!BV66</f>
        <v/>
      </c>
      <c r="V64" s="34"/>
      <c r="W64" s="34"/>
      <c r="X64" s="71" t="str">
        <f>'સમગ્ર પરિણામ '!CI66</f>
        <v/>
      </c>
      <c r="Y64" s="34"/>
      <c r="Z64" s="34"/>
      <c r="AA64" s="71" t="str">
        <f>IF(C64="","",'સમગ્ર પરિણામ '!CW66)</f>
        <v/>
      </c>
      <c r="AB64" s="34"/>
      <c r="AC64" s="34"/>
      <c r="AD64" s="71" t="str">
        <f>IF(C64="","",'સમગ્ર પરિણામ '!DH66)</f>
        <v/>
      </c>
      <c r="AE64" s="34"/>
      <c r="AF64" s="34"/>
      <c r="AG64" s="71" t="str">
        <f>IF(C64="","",'સમગ્ર પરિણામ '!DS66)</f>
        <v/>
      </c>
      <c r="AH64" s="34"/>
      <c r="AI64" s="34"/>
    </row>
    <row r="65" spans="1:35" ht="23.25" customHeight="1" x14ac:dyDescent="0.2">
      <c r="A65" s="41">
        <f>'વિદ્યાર્થી માહિતી'!A62</f>
        <v>61</v>
      </c>
      <c r="B65" s="41" t="str">
        <f>IF('વિદ્યાર્થી માહિતી'!B62="","",'વિદ્યાર્થી માહિતી'!B62)</f>
        <v/>
      </c>
      <c r="C65" s="42" t="str">
        <f>IF('વિદ્યાર્થી માહિતી'!C62="","",'વિદ્યાર્થી માહિતી'!C62)</f>
        <v/>
      </c>
      <c r="D65" s="70" t="str">
        <f>IF(C65="","",'વાર્ષિક જનરલ'!O65)</f>
        <v/>
      </c>
      <c r="E65" s="44" t="str">
        <f>IF(C65="","",'વાર્ષિક જનરલ'!R65)</f>
        <v/>
      </c>
      <c r="F65" s="71" t="str">
        <f>'સમગ્ર પરિણામ '!I67</f>
        <v/>
      </c>
      <c r="G65" s="34"/>
      <c r="H65" s="34"/>
      <c r="I65" s="71" t="str">
        <f>'સમગ્ર પરિણામ '!V67</f>
        <v/>
      </c>
      <c r="J65" s="34"/>
      <c r="K65" s="34"/>
      <c r="L65" s="71" t="str">
        <f>'સમગ્ર પરિણામ '!AI67</f>
        <v/>
      </c>
      <c r="M65" s="34"/>
      <c r="N65" s="34"/>
      <c r="O65" s="71" t="str">
        <f>'સમગ્ર પરિણામ '!AV67</f>
        <v/>
      </c>
      <c r="P65" s="34"/>
      <c r="Q65" s="34"/>
      <c r="R65" s="71" t="str">
        <f>'સમગ્ર પરિણામ '!BI67</f>
        <v/>
      </c>
      <c r="S65" s="34"/>
      <c r="T65" s="34"/>
      <c r="U65" s="71" t="str">
        <f>'સમગ્ર પરિણામ '!BV67</f>
        <v/>
      </c>
      <c r="V65" s="34"/>
      <c r="W65" s="34"/>
      <c r="X65" s="71" t="str">
        <f>'સમગ્ર પરિણામ '!CI67</f>
        <v/>
      </c>
      <c r="Y65" s="34"/>
      <c r="Z65" s="34"/>
      <c r="AA65" s="71" t="str">
        <f>IF(C65="","",'સમગ્ર પરિણામ '!CW67)</f>
        <v/>
      </c>
      <c r="AB65" s="34"/>
      <c r="AC65" s="34"/>
      <c r="AD65" s="71" t="str">
        <f>IF(C65="","",'સમગ્ર પરિણામ '!DH67)</f>
        <v/>
      </c>
      <c r="AE65" s="34"/>
      <c r="AF65" s="34"/>
      <c r="AG65" s="71" t="str">
        <f>IF(C65="","",'સમગ્ર પરિણામ '!DS67)</f>
        <v/>
      </c>
      <c r="AH65" s="34"/>
      <c r="AI65" s="34"/>
    </row>
    <row r="66" spans="1:35" ht="23.25" customHeight="1" x14ac:dyDescent="0.2">
      <c r="A66" s="41">
        <f>'વિદ્યાર્થી માહિતી'!A63</f>
        <v>62</v>
      </c>
      <c r="B66" s="41" t="str">
        <f>IF('વિદ્યાર્થી માહિતી'!B63="","",'વિદ્યાર્થી માહિતી'!B63)</f>
        <v/>
      </c>
      <c r="C66" s="42" t="str">
        <f>IF('વિદ્યાર્થી માહિતી'!C63="","",'વિદ્યાર્થી માહિતી'!C63)</f>
        <v/>
      </c>
      <c r="D66" s="70" t="str">
        <f>IF(C66="","",'વાર્ષિક જનરલ'!O66)</f>
        <v/>
      </c>
      <c r="E66" s="44" t="str">
        <f>IF(C66="","",'વાર્ષિક જનરલ'!R66)</f>
        <v/>
      </c>
      <c r="F66" s="71" t="str">
        <f>'સમગ્ર પરિણામ '!I68</f>
        <v/>
      </c>
      <c r="G66" s="34"/>
      <c r="H66" s="34"/>
      <c r="I66" s="71" t="str">
        <f>'સમગ્ર પરિણામ '!V68</f>
        <v/>
      </c>
      <c r="J66" s="34"/>
      <c r="K66" s="34"/>
      <c r="L66" s="71" t="str">
        <f>'સમગ્ર પરિણામ '!AI68</f>
        <v/>
      </c>
      <c r="M66" s="34"/>
      <c r="N66" s="34"/>
      <c r="O66" s="71" t="str">
        <f>'સમગ્ર પરિણામ '!AV68</f>
        <v/>
      </c>
      <c r="P66" s="34"/>
      <c r="Q66" s="34"/>
      <c r="R66" s="71" t="str">
        <f>'સમગ્ર પરિણામ '!BI68</f>
        <v/>
      </c>
      <c r="S66" s="34"/>
      <c r="T66" s="34"/>
      <c r="U66" s="71" t="str">
        <f>'સમગ્ર પરિણામ '!BV68</f>
        <v/>
      </c>
      <c r="V66" s="34"/>
      <c r="W66" s="34"/>
      <c r="X66" s="71" t="str">
        <f>'સમગ્ર પરિણામ '!CI68</f>
        <v/>
      </c>
      <c r="Y66" s="34"/>
      <c r="Z66" s="34"/>
      <c r="AA66" s="71" t="str">
        <f>IF(C66="","",'સમગ્ર પરિણામ '!CW68)</f>
        <v/>
      </c>
      <c r="AB66" s="34"/>
      <c r="AC66" s="34"/>
      <c r="AD66" s="71" t="str">
        <f>IF(C66="","",'સમગ્ર પરિણામ '!DH68)</f>
        <v/>
      </c>
      <c r="AE66" s="34"/>
      <c r="AF66" s="34"/>
      <c r="AG66" s="71" t="str">
        <f>IF(C66="","",'સમગ્ર પરિણામ '!DS68)</f>
        <v/>
      </c>
      <c r="AH66" s="34"/>
      <c r="AI66" s="34"/>
    </row>
    <row r="67" spans="1:35" ht="23.25" customHeight="1" x14ac:dyDescent="0.2">
      <c r="A67" s="41">
        <f>'વિદ્યાર્થી માહિતી'!A64</f>
        <v>63</v>
      </c>
      <c r="B67" s="41" t="str">
        <f>IF('વિદ્યાર્થી માહિતી'!B64="","",'વિદ્યાર્થી માહિતી'!B64)</f>
        <v/>
      </c>
      <c r="C67" s="42" t="str">
        <f>IF('વિદ્યાર્થી માહિતી'!C64="","",'વિદ્યાર્થી માહિતી'!C64)</f>
        <v/>
      </c>
      <c r="D67" s="70" t="str">
        <f>IF(C67="","",'વાર્ષિક જનરલ'!O67)</f>
        <v/>
      </c>
      <c r="E67" s="44" t="str">
        <f>IF(C67="","",'વાર્ષિક જનરલ'!R67)</f>
        <v/>
      </c>
      <c r="F67" s="71" t="str">
        <f>'સમગ્ર પરિણામ '!I69</f>
        <v/>
      </c>
      <c r="G67" s="34"/>
      <c r="H67" s="34"/>
      <c r="I67" s="71" t="str">
        <f>'સમગ્ર પરિણામ '!V69</f>
        <v/>
      </c>
      <c r="J67" s="34"/>
      <c r="K67" s="34"/>
      <c r="L67" s="71" t="str">
        <f>'સમગ્ર પરિણામ '!AI69</f>
        <v/>
      </c>
      <c r="M67" s="34"/>
      <c r="N67" s="34"/>
      <c r="O67" s="71" t="str">
        <f>'સમગ્ર પરિણામ '!AV69</f>
        <v/>
      </c>
      <c r="P67" s="34"/>
      <c r="Q67" s="34"/>
      <c r="R67" s="71" t="str">
        <f>'સમગ્ર પરિણામ '!BI69</f>
        <v/>
      </c>
      <c r="S67" s="34"/>
      <c r="T67" s="34"/>
      <c r="U67" s="71" t="str">
        <f>'સમગ્ર પરિણામ '!BV69</f>
        <v/>
      </c>
      <c r="V67" s="34"/>
      <c r="W67" s="34"/>
      <c r="X67" s="71" t="str">
        <f>'સમગ્ર પરિણામ '!CI69</f>
        <v/>
      </c>
      <c r="Y67" s="34"/>
      <c r="Z67" s="34"/>
      <c r="AA67" s="71" t="str">
        <f>IF(C67="","",'સમગ્ર પરિણામ '!CW69)</f>
        <v/>
      </c>
      <c r="AB67" s="34"/>
      <c r="AC67" s="34"/>
      <c r="AD67" s="71" t="str">
        <f>IF(C67="","",'સમગ્ર પરિણામ '!DH69)</f>
        <v/>
      </c>
      <c r="AE67" s="34"/>
      <c r="AF67" s="34"/>
      <c r="AG67" s="71" t="str">
        <f>IF(C67="","",'સમગ્ર પરિણામ '!DS69)</f>
        <v/>
      </c>
      <c r="AH67" s="34"/>
      <c r="AI67" s="34"/>
    </row>
    <row r="68" spans="1:35" ht="23.25" customHeight="1" x14ac:dyDescent="0.2">
      <c r="A68" s="41">
        <f>'વિદ્યાર્થી માહિતી'!A65</f>
        <v>64</v>
      </c>
      <c r="B68" s="41" t="str">
        <f>IF('વિદ્યાર્થી માહિતી'!B65="","",'વિદ્યાર્થી માહિતી'!B65)</f>
        <v/>
      </c>
      <c r="C68" s="42" t="str">
        <f>IF('વિદ્યાર્થી માહિતી'!C65="","",'વિદ્યાર્થી માહિતી'!C65)</f>
        <v/>
      </c>
      <c r="D68" s="70" t="str">
        <f>IF(C68="","",'વાર્ષિક જનરલ'!O68)</f>
        <v/>
      </c>
      <c r="E68" s="44" t="str">
        <f>IF(C68="","",'વાર્ષિક જનરલ'!R68)</f>
        <v/>
      </c>
      <c r="F68" s="71" t="str">
        <f>'સમગ્ર પરિણામ '!I70</f>
        <v/>
      </c>
      <c r="G68" s="34"/>
      <c r="H68" s="34"/>
      <c r="I68" s="71" t="str">
        <f>'સમગ્ર પરિણામ '!V70</f>
        <v/>
      </c>
      <c r="J68" s="34"/>
      <c r="K68" s="34"/>
      <c r="L68" s="71" t="str">
        <f>'સમગ્ર પરિણામ '!AI70</f>
        <v/>
      </c>
      <c r="M68" s="34"/>
      <c r="N68" s="34"/>
      <c r="O68" s="71" t="str">
        <f>'સમગ્ર પરિણામ '!AV70</f>
        <v/>
      </c>
      <c r="P68" s="34"/>
      <c r="Q68" s="34"/>
      <c r="R68" s="71" t="str">
        <f>'સમગ્ર પરિણામ '!BI70</f>
        <v/>
      </c>
      <c r="S68" s="34"/>
      <c r="T68" s="34"/>
      <c r="U68" s="71" t="str">
        <f>'સમગ્ર પરિણામ '!BV70</f>
        <v/>
      </c>
      <c r="V68" s="34"/>
      <c r="W68" s="34"/>
      <c r="X68" s="71" t="str">
        <f>'સમગ્ર પરિણામ '!CI70</f>
        <v/>
      </c>
      <c r="Y68" s="34"/>
      <c r="Z68" s="34"/>
      <c r="AA68" s="71" t="str">
        <f>IF(C68="","",'સમગ્ર પરિણામ '!CW70)</f>
        <v/>
      </c>
      <c r="AB68" s="34"/>
      <c r="AC68" s="34"/>
      <c r="AD68" s="71" t="str">
        <f>IF(C68="","",'સમગ્ર પરિણામ '!DH70)</f>
        <v/>
      </c>
      <c r="AE68" s="34"/>
      <c r="AF68" s="34"/>
      <c r="AG68" s="71" t="str">
        <f>IF(C68="","",'સમગ્ર પરિણામ '!DS70)</f>
        <v/>
      </c>
      <c r="AH68" s="34"/>
      <c r="AI68" s="34"/>
    </row>
    <row r="69" spans="1:35" ht="23.25" customHeight="1" x14ac:dyDescent="0.2">
      <c r="A69" s="41">
        <f>'વિદ્યાર્થી માહિતી'!A66</f>
        <v>65</v>
      </c>
      <c r="B69" s="41" t="str">
        <f>IF('વિદ્યાર્થી માહિતી'!B66="","",'વિદ્યાર્થી માહિતી'!B66)</f>
        <v/>
      </c>
      <c r="C69" s="42" t="str">
        <f>IF('વિદ્યાર્થી માહિતી'!C66="","",'વિદ્યાર્થી માહિતી'!C66)</f>
        <v/>
      </c>
      <c r="D69" s="70" t="str">
        <f>IF(C69="","",'વાર્ષિક જનરલ'!O69)</f>
        <v/>
      </c>
      <c r="E69" s="44" t="str">
        <f>IF(C69="","",'વાર્ષિક જનરલ'!R69)</f>
        <v/>
      </c>
      <c r="F69" s="71" t="str">
        <f>'સમગ્ર પરિણામ '!I71</f>
        <v/>
      </c>
      <c r="G69" s="34"/>
      <c r="H69" s="34"/>
      <c r="I69" s="71" t="str">
        <f>'સમગ્ર પરિણામ '!V71</f>
        <v/>
      </c>
      <c r="J69" s="34"/>
      <c r="K69" s="34"/>
      <c r="L69" s="71" t="str">
        <f>'સમગ્ર પરિણામ '!AI71</f>
        <v/>
      </c>
      <c r="M69" s="34"/>
      <c r="N69" s="34"/>
      <c r="O69" s="71" t="str">
        <f>'સમગ્ર પરિણામ '!AV71</f>
        <v/>
      </c>
      <c r="P69" s="34"/>
      <c r="Q69" s="34"/>
      <c r="R69" s="71" t="str">
        <f>'સમગ્ર પરિણામ '!BI71</f>
        <v/>
      </c>
      <c r="S69" s="34"/>
      <c r="T69" s="34"/>
      <c r="U69" s="71" t="str">
        <f>'સમગ્ર પરિણામ '!BV71</f>
        <v/>
      </c>
      <c r="V69" s="34"/>
      <c r="W69" s="34"/>
      <c r="X69" s="71" t="str">
        <f>'સમગ્ર પરિણામ '!CI71</f>
        <v/>
      </c>
      <c r="Y69" s="34"/>
      <c r="Z69" s="34"/>
      <c r="AA69" s="71" t="str">
        <f>IF(C69="","",'સમગ્ર પરિણામ '!CW71)</f>
        <v/>
      </c>
      <c r="AB69" s="34"/>
      <c r="AC69" s="34"/>
      <c r="AD69" s="71" t="str">
        <f>IF(C69="","",'સમગ્ર પરિણામ '!DH71)</f>
        <v/>
      </c>
      <c r="AE69" s="34"/>
      <c r="AF69" s="34"/>
      <c r="AG69" s="71" t="str">
        <f>IF(C69="","",'સમગ્ર પરિણામ '!DS71)</f>
        <v/>
      </c>
      <c r="AH69" s="34"/>
      <c r="AI69" s="34"/>
    </row>
    <row r="70" spans="1:35" ht="23.25" customHeight="1" x14ac:dyDescent="0.2">
      <c r="A70" s="41">
        <f>'વિદ્યાર્થી માહિતી'!A67</f>
        <v>66</v>
      </c>
      <c r="B70" s="41" t="str">
        <f>IF('વિદ્યાર્થી માહિતી'!B67="","",'વિદ્યાર્થી માહિતી'!B67)</f>
        <v/>
      </c>
      <c r="C70" s="42" t="str">
        <f>IF('વિદ્યાર્થી માહિતી'!C67="","",'વિદ્યાર્થી માહિતી'!C67)</f>
        <v/>
      </c>
      <c r="D70" s="70" t="str">
        <f>IF(C70="","",'વાર્ષિક જનરલ'!O70)</f>
        <v/>
      </c>
      <c r="E70" s="44" t="str">
        <f>IF(C70="","",'વાર્ષિક જનરલ'!R70)</f>
        <v/>
      </c>
      <c r="F70" s="71" t="str">
        <f>'સમગ્ર પરિણામ '!I72</f>
        <v/>
      </c>
      <c r="G70" s="34"/>
      <c r="H70" s="34"/>
      <c r="I70" s="71" t="str">
        <f>'સમગ્ર પરિણામ '!V72</f>
        <v/>
      </c>
      <c r="J70" s="34"/>
      <c r="K70" s="34"/>
      <c r="L70" s="71" t="str">
        <f>'સમગ્ર પરિણામ '!AI72</f>
        <v/>
      </c>
      <c r="M70" s="34"/>
      <c r="N70" s="34"/>
      <c r="O70" s="71" t="str">
        <f>'સમગ્ર પરિણામ '!AV72</f>
        <v/>
      </c>
      <c r="P70" s="34"/>
      <c r="Q70" s="34"/>
      <c r="R70" s="71" t="str">
        <f>'સમગ્ર પરિણામ '!BI72</f>
        <v/>
      </c>
      <c r="S70" s="34"/>
      <c r="T70" s="34"/>
      <c r="U70" s="71" t="str">
        <f>'સમગ્ર પરિણામ '!BV72</f>
        <v/>
      </c>
      <c r="V70" s="34"/>
      <c r="W70" s="34"/>
      <c r="X70" s="71" t="str">
        <f>'સમગ્ર પરિણામ '!CI72</f>
        <v/>
      </c>
      <c r="Y70" s="34"/>
      <c r="Z70" s="34"/>
      <c r="AA70" s="71" t="str">
        <f>IF(C70="","",'સમગ્ર પરિણામ '!CW72)</f>
        <v/>
      </c>
      <c r="AB70" s="34"/>
      <c r="AC70" s="34"/>
      <c r="AD70" s="71" t="str">
        <f>IF(C70="","",'સમગ્ર પરિણામ '!DH72)</f>
        <v/>
      </c>
      <c r="AE70" s="34"/>
      <c r="AF70" s="34"/>
      <c r="AG70" s="71" t="str">
        <f>IF(C70="","",'સમગ્ર પરિણામ '!DS72)</f>
        <v/>
      </c>
      <c r="AH70" s="34"/>
      <c r="AI70" s="34"/>
    </row>
    <row r="71" spans="1:35" ht="23.25" customHeight="1" x14ac:dyDescent="0.2">
      <c r="A71" s="41">
        <f>'વિદ્યાર્થી માહિતી'!A68</f>
        <v>67</v>
      </c>
      <c r="B71" s="41" t="str">
        <f>IF('વિદ્યાર્થી માહિતી'!B68="","",'વિદ્યાર્થી માહિતી'!B68)</f>
        <v/>
      </c>
      <c r="C71" s="42" t="str">
        <f>IF('વિદ્યાર્થી માહિતી'!C68="","",'વિદ્યાર્થી માહિતી'!C68)</f>
        <v/>
      </c>
      <c r="D71" s="70" t="str">
        <f>IF(C71="","",'વાર્ષિક જનરલ'!O71)</f>
        <v/>
      </c>
      <c r="E71" s="44" t="str">
        <f>IF(C71="","",'વાર્ષિક જનરલ'!R71)</f>
        <v/>
      </c>
      <c r="F71" s="71" t="str">
        <f>'સમગ્ર પરિણામ '!I73</f>
        <v/>
      </c>
      <c r="G71" s="34"/>
      <c r="H71" s="34"/>
      <c r="I71" s="71" t="str">
        <f>'સમગ્ર પરિણામ '!V73</f>
        <v/>
      </c>
      <c r="J71" s="34"/>
      <c r="K71" s="34"/>
      <c r="L71" s="71" t="str">
        <f>'સમગ્ર પરિણામ '!AI73</f>
        <v/>
      </c>
      <c r="M71" s="34"/>
      <c r="N71" s="34"/>
      <c r="O71" s="71" t="str">
        <f>'સમગ્ર પરિણામ '!AV73</f>
        <v/>
      </c>
      <c r="P71" s="34"/>
      <c r="Q71" s="34"/>
      <c r="R71" s="71" t="str">
        <f>'સમગ્ર પરિણામ '!BI73</f>
        <v/>
      </c>
      <c r="S71" s="34"/>
      <c r="T71" s="34"/>
      <c r="U71" s="71" t="str">
        <f>'સમગ્ર પરિણામ '!BV73</f>
        <v/>
      </c>
      <c r="V71" s="34"/>
      <c r="W71" s="34"/>
      <c r="X71" s="71" t="str">
        <f>'સમગ્ર પરિણામ '!CI73</f>
        <v/>
      </c>
      <c r="Y71" s="34"/>
      <c r="Z71" s="34"/>
      <c r="AA71" s="71" t="str">
        <f>IF(C71="","",'સમગ્ર પરિણામ '!CW73)</f>
        <v/>
      </c>
      <c r="AB71" s="34"/>
      <c r="AC71" s="34"/>
      <c r="AD71" s="71" t="str">
        <f>IF(C71="","",'સમગ્ર પરિણામ '!DH73)</f>
        <v/>
      </c>
      <c r="AE71" s="34"/>
      <c r="AF71" s="34"/>
      <c r="AG71" s="71" t="str">
        <f>IF(C71="","",'સમગ્ર પરિણામ '!DS73)</f>
        <v/>
      </c>
      <c r="AH71" s="34"/>
      <c r="AI71" s="34"/>
    </row>
    <row r="72" spans="1:35" ht="23.25" customHeight="1" x14ac:dyDescent="0.2">
      <c r="A72" s="41">
        <f>'વિદ્યાર્થી માહિતી'!A69</f>
        <v>68</v>
      </c>
      <c r="B72" s="41" t="str">
        <f>IF('વિદ્યાર્થી માહિતી'!B69="","",'વિદ્યાર્થી માહિતી'!B69)</f>
        <v/>
      </c>
      <c r="C72" s="42" t="str">
        <f>IF('વિદ્યાર્થી માહિતી'!C69="","",'વિદ્યાર્થી માહિતી'!C69)</f>
        <v/>
      </c>
      <c r="D72" s="70" t="str">
        <f>IF(C72="","",'વાર્ષિક જનરલ'!O72)</f>
        <v/>
      </c>
      <c r="E72" s="44" t="str">
        <f>IF(C72="","",'વાર્ષિક જનરલ'!R72)</f>
        <v/>
      </c>
      <c r="F72" s="71" t="str">
        <f>'સમગ્ર પરિણામ '!I74</f>
        <v/>
      </c>
      <c r="G72" s="34"/>
      <c r="H72" s="34"/>
      <c r="I72" s="71" t="str">
        <f>'સમગ્ર પરિણામ '!V74</f>
        <v/>
      </c>
      <c r="J72" s="34"/>
      <c r="K72" s="34"/>
      <c r="L72" s="71" t="str">
        <f>'સમગ્ર પરિણામ '!AI74</f>
        <v/>
      </c>
      <c r="M72" s="34"/>
      <c r="N72" s="34"/>
      <c r="O72" s="71" t="str">
        <f>'સમગ્ર પરિણામ '!AV74</f>
        <v/>
      </c>
      <c r="P72" s="34"/>
      <c r="Q72" s="34"/>
      <c r="R72" s="71" t="str">
        <f>'સમગ્ર પરિણામ '!BI74</f>
        <v/>
      </c>
      <c r="S72" s="34"/>
      <c r="T72" s="34"/>
      <c r="U72" s="71" t="str">
        <f>'સમગ્ર પરિણામ '!BV74</f>
        <v/>
      </c>
      <c r="V72" s="34"/>
      <c r="W72" s="34"/>
      <c r="X72" s="71" t="str">
        <f>'સમગ્ર પરિણામ '!CI74</f>
        <v/>
      </c>
      <c r="Y72" s="34"/>
      <c r="Z72" s="34"/>
      <c r="AA72" s="71" t="str">
        <f>IF(C72="","",'સમગ્ર પરિણામ '!CW74)</f>
        <v/>
      </c>
      <c r="AB72" s="34"/>
      <c r="AC72" s="34"/>
      <c r="AD72" s="71" t="str">
        <f>IF(C72="","",'સમગ્ર પરિણામ '!DH74)</f>
        <v/>
      </c>
      <c r="AE72" s="34"/>
      <c r="AF72" s="34"/>
      <c r="AG72" s="71" t="str">
        <f>IF(C72="","",'સમગ્ર પરિણામ '!DS74)</f>
        <v/>
      </c>
      <c r="AH72" s="34"/>
      <c r="AI72" s="34"/>
    </row>
    <row r="73" spans="1:35" ht="23.25" customHeight="1" x14ac:dyDescent="0.2">
      <c r="A73" s="41">
        <f>'વિદ્યાર્થી માહિતી'!A70</f>
        <v>69</v>
      </c>
      <c r="B73" s="41" t="str">
        <f>IF('વિદ્યાર્થી માહિતી'!B70="","",'વિદ્યાર્થી માહિતી'!B70)</f>
        <v/>
      </c>
      <c r="C73" s="42" t="str">
        <f>IF('વિદ્યાર્થી માહિતી'!C70="","",'વિદ્યાર્થી માહિતી'!C70)</f>
        <v/>
      </c>
      <c r="D73" s="70" t="str">
        <f>IF(C73="","",'વાર્ષિક જનરલ'!O73)</f>
        <v/>
      </c>
      <c r="E73" s="44" t="str">
        <f>IF(C73="","",'વાર્ષિક જનરલ'!R73)</f>
        <v/>
      </c>
      <c r="F73" s="71" t="str">
        <f>'સમગ્ર પરિણામ '!I75</f>
        <v/>
      </c>
      <c r="G73" s="34"/>
      <c r="H73" s="34"/>
      <c r="I73" s="71" t="str">
        <f>'સમગ્ર પરિણામ '!V75</f>
        <v/>
      </c>
      <c r="J73" s="34"/>
      <c r="K73" s="34"/>
      <c r="L73" s="71" t="str">
        <f>'સમગ્ર પરિણામ '!AI75</f>
        <v/>
      </c>
      <c r="M73" s="34"/>
      <c r="N73" s="34"/>
      <c r="O73" s="71" t="str">
        <f>'સમગ્ર પરિણામ '!AV75</f>
        <v/>
      </c>
      <c r="P73" s="34"/>
      <c r="Q73" s="34"/>
      <c r="R73" s="71" t="str">
        <f>'સમગ્ર પરિણામ '!BI75</f>
        <v/>
      </c>
      <c r="S73" s="34"/>
      <c r="T73" s="34"/>
      <c r="U73" s="71" t="str">
        <f>'સમગ્ર પરિણામ '!BV75</f>
        <v/>
      </c>
      <c r="V73" s="34"/>
      <c r="W73" s="34"/>
      <c r="X73" s="71" t="str">
        <f>'સમગ્ર પરિણામ '!CI75</f>
        <v/>
      </c>
      <c r="Y73" s="34"/>
      <c r="Z73" s="34"/>
      <c r="AA73" s="71" t="str">
        <f>IF(C73="","",'સમગ્ર પરિણામ '!CW75)</f>
        <v/>
      </c>
      <c r="AB73" s="34"/>
      <c r="AC73" s="34"/>
      <c r="AD73" s="71" t="str">
        <f>IF(C73="","",'સમગ્ર પરિણામ '!DH75)</f>
        <v/>
      </c>
      <c r="AE73" s="34"/>
      <c r="AF73" s="34"/>
      <c r="AG73" s="71" t="str">
        <f>IF(C73="","",'સમગ્ર પરિણામ '!DS75)</f>
        <v/>
      </c>
      <c r="AH73" s="34"/>
      <c r="AI73" s="34"/>
    </row>
    <row r="74" spans="1:35" ht="23.25" customHeight="1" x14ac:dyDescent="0.2">
      <c r="A74" s="41">
        <f>'વિદ્યાર્થી માહિતી'!A71</f>
        <v>70</v>
      </c>
      <c r="B74" s="41" t="str">
        <f>IF('વિદ્યાર્થી માહિતી'!B71="","",'વિદ્યાર્થી માહિતી'!B71)</f>
        <v/>
      </c>
      <c r="C74" s="42" t="str">
        <f>IF('વિદ્યાર્થી માહિતી'!C71="","",'વિદ્યાર્થી માહિતી'!C71)</f>
        <v/>
      </c>
      <c r="D74" s="70" t="str">
        <f>IF(C74="","",'વાર્ષિક જનરલ'!O74)</f>
        <v/>
      </c>
      <c r="E74" s="44" t="str">
        <f>IF(C74="","",'વાર્ષિક જનરલ'!R74)</f>
        <v/>
      </c>
      <c r="F74" s="71" t="str">
        <f>'સમગ્ર પરિણામ '!I76</f>
        <v/>
      </c>
      <c r="G74" s="34"/>
      <c r="H74" s="34"/>
      <c r="I74" s="71" t="str">
        <f>'સમગ્ર પરિણામ '!V76</f>
        <v/>
      </c>
      <c r="J74" s="34"/>
      <c r="K74" s="34"/>
      <c r="L74" s="71" t="str">
        <f>'સમગ્ર પરિણામ '!AI76</f>
        <v/>
      </c>
      <c r="M74" s="34"/>
      <c r="N74" s="34"/>
      <c r="O74" s="71" t="str">
        <f>'સમગ્ર પરિણામ '!AV76</f>
        <v/>
      </c>
      <c r="P74" s="34"/>
      <c r="Q74" s="34"/>
      <c r="R74" s="71" t="str">
        <f>'સમગ્ર પરિણામ '!BI76</f>
        <v/>
      </c>
      <c r="S74" s="34"/>
      <c r="T74" s="34"/>
      <c r="U74" s="71" t="str">
        <f>'સમગ્ર પરિણામ '!BV76</f>
        <v/>
      </c>
      <c r="V74" s="34"/>
      <c r="W74" s="34"/>
      <c r="X74" s="71" t="str">
        <f>'સમગ્ર પરિણામ '!CI76</f>
        <v/>
      </c>
      <c r="Y74" s="34"/>
      <c r="Z74" s="34"/>
      <c r="AA74" s="71" t="str">
        <f>IF(C74="","",'સમગ્ર પરિણામ '!CW76)</f>
        <v/>
      </c>
      <c r="AB74" s="34"/>
      <c r="AC74" s="34"/>
      <c r="AD74" s="71" t="str">
        <f>IF(C74="","",'સમગ્ર પરિણામ '!DH76)</f>
        <v/>
      </c>
      <c r="AE74" s="34"/>
      <c r="AF74" s="34"/>
      <c r="AG74" s="71" t="str">
        <f>IF(C74="","",'સમગ્ર પરિણામ '!DS76)</f>
        <v/>
      </c>
      <c r="AH74" s="34"/>
      <c r="AI74" s="34"/>
    </row>
    <row r="75" spans="1:35" ht="23.25" customHeight="1" x14ac:dyDescent="0.2">
      <c r="A75" s="41">
        <f>'વિદ્યાર્થી માહિતી'!A72</f>
        <v>71</v>
      </c>
      <c r="B75" s="41" t="str">
        <f>IF('વિદ્યાર્થી માહિતી'!B72="","",'વિદ્યાર્થી માહિતી'!B72)</f>
        <v/>
      </c>
      <c r="C75" s="42" t="str">
        <f>IF('વિદ્યાર્થી માહિતી'!C72="","",'વિદ્યાર્થી માહિતી'!C72)</f>
        <v/>
      </c>
      <c r="D75" s="70" t="str">
        <f>IF(C75="","",'વાર્ષિક જનરલ'!O75)</f>
        <v/>
      </c>
      <c r="E75" s="44" t="str">
        <f>IF(C75="","",'વાર્ષિક જનરલ'!R75)</f>
        <v/>
      </c>
      <c r="F75" s="71" t="str">
        <f>'સમગ્ર પરિણામ '!I77</f>
        <v/>
      </c>
      <c r="G75" s="34"/>
      <c r="H75" s="34"/>
      <c r="I75" s="71" t="str">
        <f>'સમગ્ર પરિણામ '!V77</f>
        <v/>
      </c>
      <c r="J75" s="34"/>
      <c r="K75" s="34"/>
      <c r="L75" s="71" t="str">
        <f>'સમગ્ર પરિણામ '!AI77</f>
        <v/>
      </c>
      <c r="M75" s="34"/>
      <c r="N75" s="34"/>
      <c r="O75" s="71" t="str">
        <f>'સમગ્ર પરિણામ '!AV77</f>
        <v/>
      </c>
      <c r="P75" s="34"/>
      <c r="Q75" s="34"/>
      <c r="R75" s="71" t="str">
        <f>'સમગ્ર પરિણામ '!BI77</f>
        <v/>
      </c>
      <c r="S75" s="34"/>
      <c r="T75" s="34"/>
      <c r="U75" s="71" t="str">
        <f>'સમગ્ર પરિણામ '!BV77</f>
        <v/>
      </c>
      <c r="V75" s="34"/>
      <c r="W75" s="34"/>
      <c r="X75" s="71" t="str">
        <f>'સમગ્ર પરિણામ '!CI77</f>
        <v/>
      </c>
      <c r="Y75" s="34"/>
      <c r="Z75" s="34"/>
      <c r="AA75" s="71" t="str">
        <f>IF(C75="","",'સમગ્ર પરિણામ '!CW77)</f>
        <v/>
      </c>
      <c r="AB75" s="34"/>
      <c r="AC75" s="34"/>
      <c r="AD75" s="71" t="str">
        <f>IF(C75="","",'સમગ્ર પરિણામ '!DH77)</f>
        <v/>
      </c>
      <c r="AE75" s="34"/>
      <c r="AF75" s="34"/>
      <c r="AG75" s="71" t="str">
        <f>IF(C75="","",'સમગ્ર પરિણામ '!DS77)</f>
        <v/>
      </c>
      <c r="AH75" s="34"/>
      <c r="AI75" s="34"/>
    </row>
    <row r="76" spans="1:35" ht="23.25" customHeight="1" x14ac:dyDescent="0.2">
      <c r="A76" s="41">
        <f>'વિદ્યાર્થી માહિતી'!A73</f>
        <v>72</v>
      </c>
      <c r="B76" s="41" t="str">
        <f>IF('વિદ્યાર્થી માહિતી'!B73="","",'વિદ્યાર્થી માહિતી'!B73)</f>
        <v/>
      </c>
      <c r="C76" s="42" t="str">
        <f>IF('વિદ્યાર્થી માહિતી'!C73="","",'વિદ્યાર્થી માહિતી'!C73)</f>
        <v/>
      </c>
      <c r="D76" s="70" t="str">
        <f>IF(C76="","",'વાર્ષિક જનરલ'!O76)</f>
        <v/>
      </c>
      <c r="E76" s="44" t="str">
        <f>IF(C76="","",'વાર્ષિક જનરલ'!R76)</f>
        <v/>
      </c>
      <c r="F76" s="71" t="str">
        <f>'સમગ્ર પરિણામ '!I78</f>
        <v/>
      </c>
      <c r="G76" s="34"/>
      <c r="H76" s="34"/>
      <c r="I76" s="71" t="str">
        <f>'સમગ્ર પરિણામ '!V78</f>
        <v/>
      </c>
      <c r="J76" s="34"/>
      <c r="K76" s="34"/>
      <c r="L76" s="71" t="str">
        <f>'સમગ્ર પરિણામ '!AI78</f>
        <v/>
      </c>
      <c r="M76" s="34"/>
      <c r="N76" s="34"/>
      <c r="O76" s="71" t="str">
        <f>'સમગ્ર પરિણામ '!AV78</f>
        <v/>
      </c>
      <c r="P76" s="34"/>
      <c r="Q76" s="34"/>
      <c r="R76" s="71" t="str">
        <f>'સમગ્ર પરિણામ '!BI78</f>
        <v/>
      </c>
      <c r="S76" s="34"/>
      <c r="T76" s="34"/>
      <c r="U76" s="71" t="str">
        <f>'સમગ્ર પરિણામ '!BV78</f>
        <v/>
      </c>
      <c r="V76" s="34"/>
      <c r="W76" s="34"/>
      <c r="X76" s="71" t="str">
        <f>'સમગ્ર પરિણામ '!CI78</f>
        <v/>
      </c>
      <c r="Y76" s="34"/>
      <c r="Z76" s="34"/>
      <c r="AA76" s="71" t="str">
        <f>IF(C76="","",'સમગ્ર પરિણામ '!CW78)</f>
        <v/>
      </c>
      <c r="AB76" s="34"/>
      <c r="AC76" s="34"/>
      <c r="AD76" s="71" t="str">
        <f>IF(C76="","",'સમગ્ર પરિણામ '!DH78)</f>
        <v/>
      </c>
      <c r="AE76" s="34"/>
      <c r="AF76" s="34"/>
      <c r="AG76" s="71" t="str">
        <f>IF(C76="","",'સમગ્ર પરિણામ '!DS78)</f>
        <v/>
      </c>
      <c r="AH76" s="34"/>
      <c r="AI76" s="34"/>
    </row>
    <row r="77" spans="1:35" ht="23.25" customHeight="1" x14ac:dyDescent="0.2">
      <c r="A77" s="41">
        <f>'વિદ્યાર્થી માહિતી'!A74</f>
        <v>73</v>
      </c>
      <c r="B77" s="41" t="str">
        <f>IF('વિદ્યાર્થી માહિતી'!B74="","",'વિદ્યાર્થી માહિતી'!B74)</f>
        <v/>
      </c>
      <c r="C77" s="42" t="str">
        <f>IF('વિદ્યાર્થી માહિતી'!C74="","",'વિદ્યાર્થી માહિતી'!C74)</f>
        <v/>
      </c>
      <c r="D77" s="70" t="str">
        <f>IF(C77="","",'વાર્ષિક જનરલ'!O77)</f>
        <v/>
      </c>
      <c r="E77" s="44" t="str">
        <f>IF(C77="","",'વાર્ષિક જનરલ'!R77)</f>
        <v/>
      </c>
      <c r="F77" s="71" t="str">
        <f>'સમગ્ર પરિણામ '!I79</f>
        <v/>
      </c>
      <c r="G77" s="34"/>
      <c r="H77" s="34"/>
      <c r="I77" s="71" t="str">
        <f>'સમગ્ર પરિણામ '!V79</f>
        <v/>
      </c>
      <c r="J77" s="34"/>
      <c r="K77" s="34"/>
      <c r="L77" s="71" t="str">
        <f>'સમગ્ર પરિણામ '!AI79</f>
        <v/>
      </c>
      <c r="M77" s="34"/>
      <c r="N77" s="34"/>
      <c r="O77" s="71" t="str">
        <f>'સમગ્ર પરિણામ '!AV79</f>
        <v/>
      </c>
      <c r="P77" s="34"/>
      <c r="Q77" s="34"/>
      <c r="R77" s="71" t="str">
        <f>'સમગ્ર પરિણામ '!BI79</f>
        <v/>
      </c>
      <c r="S77" s="34"/>
      <c r="T77" s="34"/>
      <c r="U77" s="71" t="str">
        <f>'સમગ્ર પરિણામ '!BV79</f>
        <v/>
      </c>
      <c r="V77" s="34"/>
      <c r="W77" s="34"/>
      <c r="X77" s="71" t="str">
        <f>'સમગ્ર પરિણામ '!CI79</f>
        <v/>
      </c>
      <c r="Y77" s="34"/>
      <c r="Z77" s="34"/>
      <c r="AA77" s="71" t="str">
        <f>IF(C77="","",'સમગ્ર પરિણામ '!CW79)</f>
        <v/>
      </c>
      <c r="AB77" s="34"/>
      <c r="AC77" s="34"/>
      <c r="AD77" s="71" t="str">
        <f>IF(C77="","",'સમગ્ર પરિણામ '!DH79)</f>
        <v/>
      </c>
      <c r="AE77" s="34"/>
      <c r="AF77" s="34"/>
      <c r="AG77" s="71" t="str">
        <f>IF(C77="","",'સમગ્ર પરિણામ '!DS79)</f>
        <v/>
      </c>
      <c r="AH77" s="34"/>
      <c r="AI77" s="34"/>
    </row>
    <row r="78" spans="1:35" ht="23.25" customHeight="1" x14ac:dyDescent="0.2">
      <c r="A78" s="41">
        <f>'વિદ્યાર્થી માહિતી'!A75</f>
        <v>74</v>
      </c>
      <c r="B78" s="41" t="str">
        <f>IF('વિદ્યાર્થી માહિતી'!B75="","",'વિદ્યાર્થી માહિતી'!B75)</f>
        <v/>
      </c>
      <c r="C78" s="42" t="str">
        <f>IF('વિદ્યાર્થી માહિતી'!C75="","",'વિદ્યાર્થી માહિતી'!C75)</f>
        <v/>
      </c>
      <c r="D78" s="70" t="str">
        <f>IF(C78="","",'વાર્ષિક જનરલ'!O78)</f>
        <v/>
      </c>
      <c r="E78" s="44" t="str">
        <f>IF(C78="","",'વાર્ષિક જનરલ'!R78)</f>
        <v/>
      </c>
      <c r="F78" s="71" t="str">
        <f>'સમગ્ર પરિણામ '!I80</f>
        <v/>
      </c>
      <c r="G78" s="34"/>
      <c r="H78" s="34"/>
      <c r="I78" s="71" t="str">
        <f>'સમગ્ર પરિણામ '!V80</f>
        <v/>
      </c>
      <c r="J78" s="34"/>
      <c r="K78" s="34"/>
      <c r="L78" s="71" t="str">
        <f>'સમગ્ર પરિણામ '!AI80</f>
        <v/>
      </c>
      <c r="M78" s="34"/>
      <c r="N78" s="34"/>
      <c r="O78" s="71" t="str">
        <f>'સમગ્ર પરિણામ '!AV80</f>
        <v/>
      </c>
      <c r="P78" s="34"/>
      <c r="Q78" s="34"/>
      <c r="R78" s="71" t="str">
        <f>'સમગ્ર પરિણામ '!BI80</f>
        <v/>
      </c>
      <c r="S78" s="34"/>
      <c r="T78" s="34"/>
      <c r="U78" s="71" t="str">
        <f>'સમગ્ર પરિણામ '!BV80</f>
        <v/>
      </c>
      <c r="V78" s="34"/>
      <c r="W78" s="34"/>
      <c r="X78" s="71" t="str">
        <f>'સમગ્ર પરિણામ '!CI80</f>
        <v/>
      </c>
      <c r="Y78" s="34"/>
      <c r="Z78" s="34"/>
      <c r="AA78" s="71" t="str">
        <f>IF(C78="","",'સમગ્ર પરિણામ '!CW80)</f>
        <v/>
      </c>
      <c r="AB78" s="34"/>
      <c r="AC78" s="34"/>
      <c r="AD78" s="71" t="str">
        <f>IF(C78="","",'સમગ્ર પરિણામ '!DH80)</f>
        <v/>
      </c>
      <c r="AE78" s="34"/>
      <c r="AF78" s="34"/>
      <c r="AG78" s="71" t="str">
        <f>IF(C78="","",'સમગ્ર પરિણામ '!DS80)</f>
        <v/>
      </c>
      <c r="AH78" s="34"/>
      <c r="AI78" s="34"/>
    </row>
    <row r="79" spans="1:35" ht="23.25" customHeight="1" x14ac:dyDescent="0.2">
      <c r="A79" s="41">
        <f>'વિદ્યાર્થી માહિતી'!A76</f>
        <v>75</v>
      </c>
      <c r="B79" s="41" t="str">
        <f>IF('વિદ્યાર્થી માહિતી'!B76="","",'વિદ્યાર્થી માહિતી'!B76)</f>
        <v/>
      </c>
      <c r="C79" s="42" t="str">
        <f>IF('વિદ્યાર્થી માહિતી'!C76="","",'વિદ્યાર્થી માહિતી'!C76)</f>
        <v/>
      </c>
      <c r="D79" s="70" t="str">
        <f>IF(C79="","",'વાર્ષિક જનરલ'!O79)</f>
        <v/>
      </c>
      <c r="E79" s="44" t="str">
        <f>IF(C79="","",'વાર્ષિક જનરલ'!R79)</f>
        <v/>
      </c>
      <c r="F79" s="71" t="str">
        <f>'સમગ્ર પરિણામ '!I81</f>
        <v/>
      </c>
      <c r="G79" s="34"/>
      <c r="H79" s="34"/>
      <c r="I79" s="71" t="str">
        <f>'સમગ્ર પરિણામ '!V81</f>
        <v/>
      </c>
      <c r="J79" s="34"/>
      <c r="K79" s="34"/>
      <c r="L79" s="71" t="str">
        <f>'સમગ્ર પરિણામ '!AI81</f>
        <v/>
      </c>
      <c r="M79" s="34"/>
      <c r="N79" s="34"/>
      <c r="O79" s="71" t="str">
        <f>'સમગ્ર પરિણામ '!AV81</f>
        <v/>
      </c>
      <c r="P79" s="34"/>
      <c r="Q79" s="34"/>
      <c r="R79" s="71" t="str">
        <f>'સમગ્ર પરિણામ '!BI81</f>
        <v/>
      </c>
      <c r="S79" s="34"/>
      <c r="T79" s="34"/>
      <c r="U79" s="71" t="str">
        <f>'સમગ્ર પરિણામ '!BV81</f>
        <v/>
      </c>
      <c r="V79" s="34"/>
      <c r="W79" s="34"/>
      <c r="X79" s="71" t="str">
        <f>'સમગ્ર પરિણામ '!CI81</f>
        <v/>
      </c>
      <c r="Y79" s="34"/>
      <c r="Z79" s="34"/>
      <c r="AA79" s="71" t="str">
        <f>IF(C79="","",'સમગ્ર પરિણામ '!CW81)</f>
        <v/>
      </c>
      <c r="AB79" s="34"/>
      <c r="AC79" s="34"/>
      <c r="AD79" s="71" t="str">
        <f>IF(C79="","",'સમગ્ર પરિણામ '!DH81)</f>
        <v/>
      </c>
      <c r="AE79" s="34"/>
      <c r="AF79" s="34"/>
      <c r="AG79" s="71" t="str">
        <f>IF(C79="","",'સમગ્ર પરિણામ '!DS81)</f>
        <v/>
      </c>
      <c r="AH79" s="34"/>
      <c r="AI79" s="34"/>
    </row>
    <row r="80" spans="1:35" ht="23.25" customHeight="1" x14ac:dyDescent="0.2">
      <c r="A80" s="41">
        <f>'વિદ્યાર્થી માહિતી'!A77</f>
        <v>76</v>
      </c>
      <c r="B80" s="41" t="str">
        <f>IF('વિદ્યાર્થી માહિતી'!B77="","",'વિદ્યાર્થી માહિતી'!B77)</f>
        <v/>
      </c>
      <c r="C80" s="42" t="str">
        <f>IF('વિદ્યાર્થી માહિતી'!C77="","",'વિદ્યાર્થી માહિતી'!C77)</f>
        <v/>
      </c>
      <c r="D80" s="70" t="str">
        <f>IF(C80="","",'વાર્ષિક જનરલ'!O80)</f>
        <v/>
      </c>
      <c r="E80" s="44" t="str">
        <f>IF(C80="","",'વાર્ષિક જનરલ'!R80)</f>
        <v/>
      </c>
      <c r="F80" s="71" t="str">
        <f>'સમગ્ર પરિણામ '!I82</f>
        <v/>
      </c>
      <c r="G80" s="34"/>
      <c r="H80" s="34"/>
      <c r="I80" s="71" t="str">
        <f>'સમગ્ર પરિણામ '!V82</f>
        <v/>
      </c>
      <c r="J80" s="34"/>
      <c r="K80" s="34"/>
      <c r="L80" s="71" t="str">
        <f>'સમગ્ર પરિણામ '!AI82</f>
        <v/>
      </c>
      <c r="M80" s="34"/>
      <c r="N80" s="34"/>
      <c r="O80" s="71" t="str">
        <f>'સમગ્ર પરિણામ '!AV82</f>
        <v/>
      </c>
      <c r="P80" s="34"/>
      <c r="Q80" s="34"/>
      <c r="R80" s="71" t="str">
        <f>'સમગ્ર પરિણામ '!BI82</f>
        <v/>
      </c>
      <c r="S80" s="34"/>
      <c r="T80" s="34"/>
      <c r="U80" s="71" t="str">
        <f>'સમગ્ર પરિણામ '!BV82</f>
        <v/>
      </c>
      <c r="V80" s="34"/>
      <c r="W80" s="34"/>
      <c r="X80" s="71" t="str">
        <f>'સમગ્ર પરિણામ '!CI82</f>
        <v/>
      </c>
      <c r="Y80" s="34"/>
      <c r="Z80" s="34"/>
      <c r="AA80" s="71" t="str">
        <f>IF(C80="","",'સમગ્ર પરિણામ '!CW82)</f>
        <v/>
      </c>
      <c r="AB80" s="34"/>
      <c r="AC80" s="34"/>
      <c r="AD80" s="71" t="str">
        <f>IF(C80="","",'સમગ્ર પરિણામ '!DH82)</f>
        <v/>
      </c>
      <c r="AE80" s="34"/>
      <c r="AF80" s="34"/>
      <c r="AG80" s="71" t="str">
        <f>IF(C80="","",'સમગ્ર પરિણામ '!DS82)</f>
        <v/>
      </c>
      <c r="AH80" s="34"/>
      <c r="AI80" s="34"/>
    </row>
    <row r="81" spans="1:35" ht="23.25" customHeight="1" x14ac:dyDescent="0.2">
      <c r="A81" s="41">
        <f>'વિદ્યાર્થી માહિતી'!A78</f>
        <v>77</v>
      </c>
      <c r="B81" s="41" t="str">
        <f>IF('વિદ્યાર્થી માહિતી'!B78="","",'વિદ્યાર્થી માહિતી'!B78)</f>
        <v/>
      </c>
      <c r="C81" s="42" t="str">
        <f>IF('વિદ્યાર્થી માહિતી'!C78="","",'વિદ્યાર્થી માહિતી'!C78)</f>
        <v/>
      </c>
      <c r="D81" s="70" t="str">
        <f>IF(C81="","",'વાર્ષિક જનરલ'!O81)</f>
        <v/>
      </c>
      <c r="E81" s="44" t="str">
        <f>IF(C81="","",'વાર્ષિક જનરલ'!R81)</f>
        <v/>
      </c>
      <c r="F81" s="71" t="str">
        <f>'સમગ્ર પરિણામ '!I83</f>
        <v/>
      </c>
      <c r="G81" s="34"/>
      <c r="H81" s="34"/>
      <c r="I81" s="71" t="str">
        <f>'સમગ્ર પરિણામ '!V83</f>
        <v/>
      </c>
      <c r="J81" s="34"/>
      <c r="K81" s="34"/>
      <c r="L81" s="71" t="str">
        <f>'સમગ્ર પરિણામ '!AI83</f>
        <v/>
      </c>
      <c r="M81" s="34"/>
      <c r="N81" s="34"/>
      <c r="O81" s="71" t="str">
        <f>'સમગ્ર પરિણામ '!AV83</f>
        <v/>
      </c>
      <c r="P81" s="34"/>
      <c r="Q81" s="34"/>
      <c r="R81" s="71" t="str">
        <f>'સમગ્ર પરિણામ '!BI83</f>
        <v/>
      </c>
      <c r="S81" s="34"/>
      <c r="T81" s="34"/>
      <c r="U81" s="71" t="str">
        <f>'સમગ્ર પરિણામ '!BV83</f>
        <v/>
      </c>
      <c r="V81" s="34"/>
      <c r="W81" s="34"/>
      <c r="X81" s="71" t="str">
        <f>'સમગ્ર પરિણામ '!CI83</f>
        <v/>
      </c>
      <c r="Y81" s="34"/>
      <c r="Z81" s="34"/>
      <c r="AA81" s="71" t="str">
        <f>IF(C81="","",'સમગ્ર પરિણામ '!CW83)</f>
        <v/>
      </c>
      <c r="AB81" s="34"/>
      <c r="AC81" s="34"/>
      <c r="AD81" s="71" t="str">
        <f>IF(C81="","",'સમગ્ર પરિણામ '!DH83)</f>
        <v/>
      </c>
      <c r="AE81" s="34"/>
      <c r="AF81" s="34"/>
      <c r="AG81" s="71" t="str">
        <f>IF(C81="","",'સમગ્ર પરિણામ '!DS83)</f>
        <v/>
      </c>
      <c r="AH81" s="34"/>
      <c r="AI81" s="34"/>
    </row>
    <row r="82" spans="1:35" ht="23.25" customHeight="1" x14ac:dyDescent="0.2">
      <c r="A82" s="41">
        <f>'વિદ્યાર્થી માહિતી'!A79</f>
        <v>78</v>
      </c>
      <c r="B82" s="41" t="str">
        <f>IF('વિદ્યાર્થી માહિતી'!B79="","",'વિદ્યાર્થી માહિતી'!B79)</f>
        <v/>
      </c>
      <c r="C82" s="42" t="str">
        <f>IF('વિદ્યાર્થી માહિતી'!C79="","",'વિદ્યાર્થી માહિતી'!C79)</f>
        <v/>
      </c>
      <c r="D82" s="70" t="str">
        <f>IF(C82="","",'વાર્ષિક જનરલ'!O82)</f>
        <v/>
      </c>
      <c r="E82" s="44" t="str">
        <f>IF(C82="","",'વાર્ષિક જનરલ'!R82)</f>
        <v/>
      </c>
      <c r="F82" s="71" t="str">
        <f>'સમગ્ર પરિણામ '!I84</f>
        <v/>
      </c>
      <c r="G82" s="34"/>
      <c r="H82" s="34"/>
      <c r="I82" s="71" t="str">
        <f>'સમગ્ર પરિણામ '!V84</f>
        <v/>
      </c>
      <c r="J82" s="34"/>
      <c r="K82" s="34"/>
      <c r="L82" s="71" t="str">
        <f>'સમગ્ર પરિણામ '!AI84</f>
        <v/>
      </c>
      <c r="M82" s="34"/>
      <c r="N82" s="34"/>
      <c r="O82" s="71" t="str">
        <f>'સમગ્ર પરિણામ '!AV84</f>
        <v/>
      </c>
      <c r="P82" s="34"/>
      <c r="Q82" s="34"/>
      <c r="R82" s="71" t="str">
        <f>'સમગ્ર પરિણામ '!BI84</f>
        <v/>
      </c>
      <c r="S82" s="34"/>
      <c r="T82" s="34"/>
      <c r="U82" s="71" t="str">
        <f>'સમગ્ર પરિણામ '!BV84</f>
        <v/>
      </c>
      <c r="V82" s="34"/>
      <c r="W82" s="34"/>
      <c r="X82" s="71" t="str">
        <f>'સમગ્ર પરિણામ '!CI84</f>
        <v/>
      </c>
      <c r="Y82" s="34"/>
      <c r="Z82" s="34"/>
      <c r="AA82" s="71" t="str">
        <f>IF(C82="","",'સમગ્ર પરિણામ '!CW84)</f>
        <v/>
      </c>
      <c r="AB82" s="34"/>
      <c r="AC82" s="34"/>
      <c r="AD82" s="71" t="str">
        <f>IF(C82="","",'સમગ્ર પરિણામ '!DH84)</f>
        <v/>
      </c>
      <c r="AE82" s="34"/>
      <c r="AF82" s="34"/>
      <c r="AG82" s="71" t="str">
        <f>IF(C82="","",'સમગ્ર પરિણામ '!DS84)</f>
        <v/>
      </c>
      <c r="AH82" s="34"/>
      <c r="AI82" s="34"/>
    </row>
    <row r="83" spans="1:35" ht="23.25" customHeight="1" x14ac:dyDescent="0.2">
      <c r="A83" s="41">
        <f>'વિદ્યાર્થી માહિતી'!A80</f>
        <v>79</v>
      </c>
      <c r="B83" s="41" t="str">
        <f>IF('વિદ્યાર્થી માહિતી'!B80="","",'વિદ્યાર્થી માહિતી'!B80)</f>
        <v/>
      </c>
      <c r="C83" s="42" t="str">
        <f>IF('વિદ્યાર્થી માહિતી'!C80="","",'વિદ્યાર્થી માહિતી'!C80)</f>
        <v/>
      </c>
      <c r="D83" s="70" t="str">
        <f>IF(C83="","",'વાર્ષિક જનરલ'!O83)</f>
        <v/>
      </c>
      <c r="E83" s="44" t="str">
        <f>IF(C83="","",'વાર્ષિક જનરલ'!R83)</f>
        <v/>
      </c>
      <c r="F83" s="71" t="str">
        <f>'સમગ્ર પરિણામ '!I85</f>
        <v/>
      </c>
      <c r="G83" s="34"/>
      <c r="H83" s="34"/>
      <c r="I83" s="71" t="str">
        <f>'સમગ્ર પરિણામ '!V85</f>
        <v/>
      </c>
      <c r="J83" s="34"/>
      <c r="K83" s="34"/>
      <c r="L83" s="71" t="str">
        <f>'સમગ્ર પરિણામ '!AI85</f>
        <v/>
      </c>
      <c r="M83" s="34"/>
      <c r="N83" s="34"/>
      <c r="O83" s="71" t="str">
        <f>'સમગ્ર પરિણામ '!AV85</f>
        <v/>
      </c>
      <c r="P83" s="34"/>
      <c r="Q83" s="34"/>
      <c r="R83" s="71" t="str">
        <f>'સમગ્ર પરિણામ '!BI85</f>
        <v/>
      </c>
      <c r="S83" s="34"/>
      <c r="T83" s="34"/>
      <c r="U83" s="71" t="str">
        <f>'સમગ્ર પરિણામ '!BV85</f>
        <v/>
      </c>
      <c r="V83" s="34"/>
      <c r="W83" s="34"/>
      <c r="X83" s="71" t="str">
        <f>'સમગ્ર પરિણામ '!CI85</f>
        <v/>
      </c>
      <c r="Y83" s="34"/>
      <c r="Z83" s="34"/>
      <c r="AA83" s="71" t="str">
        <f>IF(C83="","",'સમગ્ર પરિણામ '!CW85)</f>
        <v/>
      </c>
      <c r="AB83" s="34"/>
      <c r="AC83" s="34"/>
      <c r="AD83" s="71" t="str">
        <f>IF(C83="","",'સમગ્ર પરિણામ '!DH85)</f>
        <v/>
      </c>
      <c r="AE83" s="34"/>
      <c r="AF83" s="34"/>
      <c r="AG83" s="71" t="str">
        <f>IF(C83="","",'સમગ્ર પરિણામ '!DS85)</f>
        <v/>
      </c>
      <c r="AH83" s="34"/>
      <c r="AI83" s="34"/>
    </row>
    <row r="84" spans="1:35" ht="23.25" customHeight="1" x14ac:dyDescent="0.2">
      <c r="A84" s="41">
        <f>'વિદ્યાર્થી માહિતી'!A81</f>
        <v>80</v>
      </c>
      <c r="B84" s="41" t="str">
        <f>IF('વિદ્યાર્થી માહિતી'!B81="","",'વિદ્યાર્થી માહિતી'!B81)</f>
        <v/>
      </c>
      <c r="C84" s="42" t="str">
        <f>IF('વિદ્યાર્થી માહિતી'!C81="","",'વિદ્યાર્થી માહિતી'!C81)</f>
        <v/>
      </c>
      <c r="D84" s="70" t="str">
        <f>IF(C84="","",'વાર્ષિક જનરલ'!O84)</f>
        <v/>
      </c>
      <c r="E84" s="44" t="str">
        <f>IF(C84="","",'વાર્ષિક જનરલ'!R84)</f>
        <v/>
      </c>
      <c r="F84" s="71" t="str">
        <f>'સમગ્ર પરિણામ '!I86</f>
        <v/>
      </c>
      <c r="G84" s="34"/>
      <c r="H84" s="34"/>
      <c r="I84" s="71" t="str">
        <f>'સમગ્ર પરિણામ '!V86</f>
        <v/>
      </c>
      <c r="J84" s="34"/>
      <c r="K84" s="34"/>
      <c r="L84" s="71" t="str">
        <f>'સમગ્ર પરિણામ '!AI86</f>
        <v/>
      </c>
      <c r="M84" s="34"/>
      <c r="N84" s="34"/>
      <c r="O84" s="71" t="str">
        <f>'સમગ્ર પરિણામ '!AV86</f>
        <v/>
      </c>
      <c r="P84" s="34"/>
      <c r="Q84" s="34"/>
      <c r="R84" s="71" t="str">
        <f>'સમગ્ર પરિણામ '!BI86</f>
        <v/>
      </c>
      <c r="S84" s="34"/>
      <c r="T84" s="34"/>
      <c r="U84" s="71" t="str">
        <f>'સમગ્ર પરિણામ '!BV86</f>
        <v/>
      </c>
      <c r="V84" s="34"/>
      <c r="W84" s="34"/>
      <c r="X84" s="71" t="str">
        <f>'સમગ્ર પરિણામ '!CI86</f>
        <v/>
      </c>
      <c r="Y84" s="34"/>
      <c r="Z84" s="34"/>
      <c r="AA84" s="71" t="str">
        <f>IF(C84="","",'સમગ્ર પરિણામ '!CW86)</f>
        <v/>
      </c>
      <c r="AB84" s="34"/>
      <c r="AC84" s="34"/>
      <c r="AD84" s="71" t="str">
        <f>IF(C84="","",'સમગ્ર પરિણામ '!DH86)</f>
        <v/>
      </c>
      <c r="AE84" s="34"/>
      <c r="AF84" s="34"/>
      <c r="AG84" s="71" t="str">
        <f>IF(C84="","",'સમગ્ર પરિણામ '!DS86)</f>
        <v/>
      </c>
      <c r="AH84" s="34"/>
      <c r="AI84" s="34"/>
    </row>
    <row r="85" spans="1:35" ht="23.25" customHeight="1" x14ac:dyDescent="0.2">
      <c r="A85" s="41">
        <f>'વિદ્યાર્થી માહિતી'!A82</f>
        <v>81</v>
      </c>
      <c r="B85" s="41" t="str">
        <f>IF('વિદ્યાર્થી માહિતી'!B82="","",'વિદ્યાર્થી માહિતી'!B82)</f>
        <v/>
      </c>
      <c r="C85" s="42" t="str">
        <f>IF('વિદ્યાર્થી માહિતી'!C82="","",'વિદ્યાર્થી માહિતી'!C82)</f>
        <v/>
      </c>
      <c r="D85" s="70" t="str">
        <f>IF(C85="","",'વાર્ષિક જનરલ'!O85)</f>
        <v/>
      </c>
      <c r="E85" s="44" t="str">
        <f>IF(C85="","",'વાર્ષિક જનરલ'!R85)</f>
        <v/>
      </c>
      <c r="F85" s="71" t="str">
        <f>'સમગ્ર પરિણામ '!I87</f>
        <v/>
      </c>
      <c r="G85" s="34"/>
      <c r="H85" s="34"/>
      <c r="I85" s="71" t="str">
        <f>'સમગ્ર પરિણામ '!V87</f>
        <v/>
      </c>
      <c r="J85" s="34"/>
      <c r="K85" s="34"/>
      <c r="L85" s="71" t="str">
        <f>'સમગ્ર પરિણામ '!AI87</f>
        <v/>
      </c>
      <c r="M85" s="34"/>
      <c r="N85" s="34"/>
      <c r="O85" s="71" t="str">
        <f>'સમગ્ર પરિણામ '!AV87</f>
        <v/>
      </c>
      <c r="P85" s="34"/>
      <c r="Q85" s="34"/>
      <c r="R85" s="71" t="str">
        <f>'સમગ્ર પરિણામ '!BI87</f>
        <v/>
      </c>
      <c r="S85" s="34"/>
      <c r="T85" s="34"/>
      <c r="U85" s="71" t="str">
        <f>'સમગ્ર પરિણામ '!BV87</f>
        <v/>
      </c>
      <c r="V85" s="34"/>
      <c r="W85" s="34"/>
      <c r="X85" s="71" t="str">
        <f>'સમગ્ર પરિણામ '!CI87</f>
        <v/>
      </c>
      <c r="Y85" s="34"/>
      <c r="Z85" s="34"/>
      <c r="AA85" s="71" t="str">
        <f>IF(C85="","",'સમગ્ર પરિણામ '!CW87)</f>
        <v/>
      </c>
      <c r="AB85" s="34"/>
      <c r="AC85" s="34"/>
      <c r="AD85" s="71" t="str">
        <f>IF(C85="","",'સમગ્ર પરિણામ '!DH87)</f>
        <v/>
      </c>
      <c r="AE85" s="34"/>
      <c r="AF85" s="34"/>
      <c r="AG85" s="71" t="str">
        <f>IF(C85="","",'સમગ્ર પરિણામ '!DS87)</f>
        <v/>
      </c>
      <c r="AH85" s="34"/>
      <c r="AI85" s="34"/>
    </row>
    <row r="86" spans="1:35" ht="23.25" customHeight="1" x14ac:dyDescent="0.2">
      <c r="A86" s="41">
        <f>'વિદ્યાર્થી માહિતી'!A83</f>
        <v>82</v>
      </c>
      <c r="B86" s="41" t="str">
        <f>IF('વિદ્યાર્થી માહિતી'!B83="","",'વિદ્યાર્થી માહિતી'!B83)</f>
        <v/>
      </c>
      <c r="C86" s="42" t="str">
        <f>IF('વિદ્યાર્થી માહિતી'!C83="","",'વિદ્યાર્થી માહિતી'!C83)</f>
        <v/>
      </c>
      <c r="D86" s="70" t="str">
        <f>IF(C86="","",'વાર્ષિક જનરલ'!O86)</f>
        <v/>
      </c>
      <c r="E86" s="44" t="str">
        <f>IF(C86="","",'વાર્ષિક જનરલ'!R86)</f>
        <v/>
      </c>
      <c r="F86" s="71" t="str">
        <f>'સમગ્ર પરિણામ '!I88</f>
        <v/>
      </c>
      <c r="G86" s="34"/>
      <c r="H86" s="34"/>
      <c r="I86" s="71" t="str">
        <f>'સમગ્ર પરિણામ '!V88</f>
        <v/>
      </c>
      <c r="J86" s="34"/>
      <c r="K86" s="34"/>
      <c r="L86" s="71" t="str">
        <f>'સમગ્ર પરિણામ '!AI88</f>
        <v/>
      </c>
      <c r="M86" s="34"/>
      <c r="N86" s="34"/>
      <c r="O86" s="71" t="str">
        <f>'સમગ્ર પરિણામ '!AV88</f>
        <v/>
      </c>
      <c r="P86" s="34"/>
      <c r="Q86" s="34"/>
      <c r="R86" s="71" t="str">
        <f>'સમગ્ર પરિણામ '!BI88</f>
        <v/>
      </c>
      <c r="S86" s="34"/>
      <c r="T86" s="34"/>
      <c r="U86" s="71" t="str">
        <f>'સમગ્ર પરિણામ '!BV88</f>
        <v/>
      </c>
      <c r="V86" s="34"/>
      <c r="W86" s="34"/>
      <c r="X86" s="71" t="str">
        <f>'સમગ્ર પરિણામ '!CI88</f>
        <v/>
      </c>
      <c r="Y86" s="34"/>
      <c r="Z86" s="34"/>
      <c r="AA86" s="71" t="str">
        <f>IF(C86="","",'સમગ્ર પરિણામ '!CW88)</f>
        <v/>
      </c>
      <c r="AB86" s="34"/>
      <c r="AC86" s="34"/>
      <c r="AD86" s="71" t="str">
        <f>IF(C86="","",'સમગ્ર પરિણામ '!DH88)</f>
        <v/>
      </c>
      <c r="AE86" s="34"/>
      <c r="AF86" s="34"/>
      <c r="AG86" s="71" t="str">
        <f>IF(C86="","",'સમગ્ર પરિણામ '!DS88)</f>
        <v/>
      </c>
      <c r="AH86" s="34"/>
      <c r="AI86" s="34"/>
    </row>
    <row r="87" spans="1:35" ht="23.25" customHeight="1" x14ac:dyDescent="0.2">
      <c r="A87" s="41">
        <f>'વિદ્યાર્થી માહિતી'!A84</f>
        <v>83</v>
      </c>
      <c r="B87" s="41" t="str">
        <f>IF('વિદ્યાર્થી માહિતી'!B84="","",'વિદ્યાર્થી માહિતી'!B84)</f>
        <v/>
      </c>
      <c r="C87" s="42" t="str">
        <f>IF('વિદ્યાર્થી માહિતી'!C84="","",'વિદ્યાર્થી માહિતી'!C84)</f>
        <v/>
      </c>
      <c r="D87" s="70" t="str">
        <f>IF(C87="","",'વાર્ષિક જનરલ'!O87)</f>
        <v/>
      </c>
      <c r="E87" s="44" t="str">
        <f>IF(C87="","",'વાર્ષિક જનરલ'!R87)</f>
        <v/>
      </c>
      <c r="F87" s="71" t="str">
        <f>'સમગ્ર પરિણામ '!I89</f>
        <v/>
      </c>
      <c r="G87" s="34"/>
      <c r="H87" s="34"/>
      <c r="I87" s="71" t="str">
        <f>'સમગ્ર પરિણામ '!V89</f>
        <v/>
      </c>
      <c r="J87" s="34"/>
      <c r="K87" s="34"/>
      <c r="L87" s="71" t="str">
        <f>'સમગ્ર પરિણામ '!AI89</f>
        <v/>
      </c>
      <c r="M87" s="34"/>
      <c r="N87" s="34"/>
      <c r="O87" s="71" t="str">
        <f>'સમગ્ર પરિણામ '!AV89</f>
        <v/>
      </c>
      <c r="P87" s="34"/>
      <c r="Q87" s="34"/>
      <c r="R87" s="71" t="str">
        <f>'સમગ્ર પરિણામ '!BI89</f>
        <v/>
      </c>
      <c r="S87" s="34"/>
      <c r="T87" s="34"/>
      <c r="U87" s="71" t="str">
        <f>'સમગ્ર પરિણામ '!BV89</f>
        <v/>
      </c>
      <c r="V87" s="34"/>
      <c r="W87" s="34"/>
      <c r="X87" s="71" t="str">
        <f>'સમગ્ર પરિણામ '!CI89</f>
        <v/>
      </c>
      <c r="Y87" s="34"/>
      <c r="Z87" s="34"/>
      <c r="AA87" s="71" t="str">
        <f>IF(C87="","",'સમગ્ર પરિણામ '!CW89)</f>
        <v/>
      </c>
      <c r="AB87" s="34"/>
      <c r="AC87" s="34"/>
      <c r="AD87" s="71" t="str">
        <f>IF(C87="","",'સમગ્ર પરિણામ '!DH89)</f>
        <v/>
      </c>
      <c r="AE87" s="34"/>
      <c r="AF87" s="34"/>
      <c r="AG87" s="71" t="str">
        <f>IF(C87="","",'સમગ્ર પરિણામ '!DS89)</f>
        <v/>
      </c>
      <c r="AH87" s="34"/>
      <c r="AI87" s="34"/>
    </row>
    <row r="88" spans="1:35" ht="23.25" customHeight="1" x14ac:dyDescent="0.2">
      <c r="A88" s="41">
        <f>'વિદ્યાર્થી માહિતી'!A85</f>
        <v>84</v>
      </c>
      <c r="B88" s="41" t="str">
        <f>IF('વિદ્યાર્થી માહિતી'!B85="","",'વિદ્યાર્થી માહિતી'!B85)</f>
        <v/>
      </c>
      <c r="C88" s="42" t="str">
        <f>IF('વિદ્યાર્થી માહિતી'!C85="","",'વિદ્યાર્થી માહિતી'!C85)</f>
        <v/>
      </c>
      <c r="D88" s="70" t="str">
        <f>IF(C88="","",'વાર્ષિક જનરલ'!O88)</f>
        <v/>
      </c>
      <c r="E88" s="44" t="str">
        <f>IF(C88="","",'વાર્ષિક જનરલ'!R88)</f>
        <v/>
      </c>
      <c r="F88" s="71" t="str">
        <f>'સમગ્ર પરિણામ '!I90</f>
        <v/>
      </c>
      <c r="G88" s="34"/>
      <c r="H88" s="34"/>
      <c r="I88" s="71" t="str">
        <f>'સમગ્ર પરિણામ '!V90</f>
        <v/>
      </c>
      <c r="J88" s="34"/>
      <c r="K88" s="34"/>
      <c r="L88" s="71" t="str">
        <f>'સમગ્ર પરિણામ '!AI90</f>
        <v/>
      </c>
      <c r="M88" s="34"/>
      <c r="N88" s="34"/>
      <c r="O88" s="71" t="str">
        <f>'સમગ્ર પરિણામ '!AV90</f>
        <v/>
      </c>
      <c r="P88" s="34"/>
      <c r="Q88" s="34"/>
      <c r="R88" s="71" t="str">
        <f>'સમગ્ર પરિણામ '!BI90</f>
        <v/>
      </c>
      <c r="S88" s="34"/>
      <c r="T88" s="34"/>
      <c r="U88" s="71" t="str">
        <f>'સમગ્ર પરિણામ '!BV90</f>
        <v/>
      </c>
      <c r="V88" s="34"/>
      <c r="W88" s="34"/>
      <c r="X88" s="71" t="str">
        <f>'સમગ્ર પરિણામ '!CI90</f>
        <v/>
      </c>
      <c r="Y88" s="34"/>
      <c r="Z88" s="34"/>
      <c r="AA88" s="71" t="str">
        <f>IF(C88="","",'સમગ્ર પરિણામ '!CW90)</f>
        <v/>
      </c>
      <c r="AB88" s="34"/>
      <c r="AC88" s="34"/>
      <c r="AD88" s="71" t="str">
        <f>IF(C88="","",'સમગ્ર પરિણામ '!DH90)</f>
        <v/>
      </c>
      <c r="AE88" s="34"/>
      <c r="AF88" s="34"/>
      <c r="AG88" s="71" t="str">
        <f>IF(C88="","",'સમગ્ર પરિણામ '!DS90)</f>
        <v/>
      </c>
      <c r="AH88" s="34"/>
      <c r="AI88" s="34"/>
    </row>
    <row r="89" spans="1:35" ht="23.25" customHeight="1" x14ac:dyDescent="0.2">
      <c r="A89" s="41">
        <f>'વિદ્યાર્થી માહિતી'!A86</f>
        <v>85</v>
      </c>
      <c r="B89" s="41" t="str">
        <f>IF('વિદ્યાર્થી માહિતી'!B86="","",'વિદ્યાર્થી માહિતી'!B86)</f>
        <v/>
      </c>
      <c r="C89" s="42" t="str">
        <f>IF('વિદ્યાર્થી માહિતી'!C86="","",'વિદ્યાર્થી માહિતી'!C86)</f>
        <v/>
      </c>
      <c r="D89" s="70" t="str">
        <f>IF(C89="","",'વાર્ષિક જનરલ'!O89)</f>
        <v/>
      </c>
      <c r="E89" s="44" t="str">
        <f>IF(C89="","",'વાર્ષિક જનરલ'!R89)</f>
        <v/>
      </c>
      <c r="F89" s="71" t="str">
        <f>'સમગ્ર પરિણામ '!I91</f>
        <v/>
      </c>
      <c r="G89" s="34"/>
      <c r="H89" s="34"/>
      <c r="I89" s="71" t="str">
        <f>'સમગ્ર પરિણામ '!V91</f>
        <v/>
      </c>
      <c r="J89" s="34"/>
      <c r="K89" s="34"/>
      <c r="L89" s="71" t="str">
        <f>'સમગ્ર પરિણામ '!AI91</f>
        <v/>
      </c>
      <c r="M89" s="34"/>
      <c r="N89" s="34"/>
      <c r="O89" s="71" t="str">
        <f>'સમગ્ર પરિણામ '!AV91</f>
        <v/>
      </c>
      <c r="P89" s="34"/>
      <c r="Q89" s="34"/>
      <c r="R89" s="71" t="str">
        <f>'સમગ્ર પરિણામ '!BI91</f>
        <v/>
      </c>
      <c r="S89" s="34"/>
      <c r="T89" s="34"/>
      <c r="U89" s="71" t="str">
        <f>'સમગ્ર પરિણામ '!BV91</f>
        <v/>
      </c>
      <c r="V89" s="34"/>
      <c r="W89" s="34"/>
      <c r="X89" s="71" t="str">
        <f>'સમગ્ર પરિણામ '!CI91</f>
        <v/>
      </c>
      <c r="Y89" s="34"/>
      <c r="Z89" s="34"/>
      <c r="AA89" s="71" t="str">
        <f>IF(C89="","",'સમગ્ર પરિણામ '!CW91)</f>
        <v/>
      </c>
      <c r="AB89" s="34"/>
      <c r="AC89" s="34"/>
      <c r="AD89" s="71" t="str">
        <f>IF(C89="","",'સમગ્ર પરિણામ '!DH91)</f>
        <v/>
      </c>
      <c r="AE89" s="34"/>
      <c r="AF89" s="34"/>
      <c r="AG89" s="71" t="str">
        <f>IF(C89="","",'સમગ્ર પરિણામ '!DS91)</f>
        <v/>
      </c>
      <c r="AH89" s="34"/>
      <c r="AI89" s="34"/>
    </row>
    <row r="90" spans="1:35" ht="23.25" customHeight="1" x14ac:dyDescent="0.2">
      <c r="A90" s="41">
        <f>'વિદ્યાર્થી માહિતી'!A87</f>
        <v>86</v>
      </c>
      <c r="B90" s="41" t="str">
        <f>IF('વિદ્યાર્થી માહિતી'!B87="","",'વિદ્યાર્થી માહિતી'!B87)</f>
        <v/>
      </c>
      <c r="C90" s="42" t="str">
        <f>IF('વિદ્યાર્થી માહિતી'!C87="","",'વિદ્યાર્થી માહિતી'!C87)</f>
        <v/>
      </c>
      <c r="D90" s="70" t="str">
        <f>IF(C90="","",'વાર્ષિક જનરલ'!O90)</f>
        <v/>
      </c>
      <c r="E90" s="44" t="str">
        <f>IF(C90="","",'વાર્ષિક જનરલ'!R90)</f>
        <v/>
      </c>
      <c r="F90" s="71" t="str">
        <f>'સમગ્ર પરિણામ '!I92</f>
        <v/>
      </c>
      <c r="G90" s="34"/>
      <c r="H90" s="34"/>
      <c r="I90" s="71" t="str">
        <f>'સમગ્ર પરિણામ '!V92</f>
        <v/>
      </c>
      <c r="J90" s="34"/>
      <c r="K90" s="34"/>
      <c r="L90" s="71" t="str">
        <f>'સમગ્ર પરિણામ '!AI92</f>
        <v/>
      </c>
      <c r="M90" s="34"/>
      <c r="N90" s="34"/>
      <c r="O90" s="71" t="str">
        <f>'સમગ્ર પરિણામ '!AV92</f>
        <v/>
      </c>
      <c r="P90" s="34"/>
      <c r="Q90" s="34"/>
      <c r="R90" s="71" t="str">
        <f>'સમગ્ર પરિણામ '!BI92</f>
        <v/>
      </c>
      <c r="S90" s="34"/>
      <c r="T90" s="34"/>
      <c r="U90" s="71" t="str">
        <f>'સમગ્ર પરિણામ '!BV92</f>
        <v/>
      </c>
      <c r="V90" s="34"/>
      <c r="W90" s="34"/>
      <c r="X90" s="71" t="str">
        <f>'સમગ્ર પરિણામ '!CI92</f>
        <v/>
      </c>
      <c r="Y90" s="34"/>
      <c r="Z90" s="34"/>
      <c r="AA90" s="71" t="str">
        <f>IF(C90="","",'સમગ્ર પરિણામ '!CW92)</f>
        <v/>
      </c>
      <c r="AB90" s="34"/>
      <c r="AC90" s="34"/>
      <c r="AD90" s="71" t="str">
        <f>IF(C90="","",'સમગ્ર પરિણામ '!DH92)</f>
        <v/>
      </c>
      <c r="AE90" s="34"/>
      <c r="AF90" s="34"/>
      <c r="AG90" s="71" t="str">
        <f>IF(C90="","",'સમગ્ર પરિણામ '!DS92)</f>
        <v/>
      </c>
      <c r="AH90" s="34"/>
      <c r="AI90" s="34"/>
    </row>
    <row r="91" spans="1:35" ht="23.25" customHeight="1" x14ac:dyDescent="0.2">
      <c r="A91" s="41">
        <f>'વિદ્યાર્થી માહિતી'!A88</f>
        <v>87</v>
      </c>
      <c r="B91" s="41" t="str">
        <f>IF('વિદ્યાર્થી માહિતી'!B88="","",'વિદ્યાર્થી માહિતી'!B88)</f>
        <v/>
      </c>
      <c r="C91" s="42" t="str">
        <f>IF('વિદ્યાર્થી માહિતી'!C88="","",'વિદ્યાર્થી માહિતી'!C88)</f>
        <v/>
      </c>
      <c r="D91" s="70" t="str">
        <f>IF(C91="","",'વાર્ષિક જનરલ'!O91)</f>
        <v/>
      </c>
      <c r="E91" s="44" t="str">
        <f>IF(C91="","",'વાર્ષિક જનરલ'!R91)</f>
        <v/>
      </c>
      <c r="F91" s="71" t="str">
        <f>'સમગ્ર પરિણામ '!I93</f>
        <v/>
      </c>
      <c r="G91" s="34"/>
      <c r="H91" s="34"/>
      <c r="I91" s="71" t="str">
        <f>'સમગ્ર પરિણામ '!V93</f>
        <v/>
      </c>
      <c r="J91" s="34"/>
      <c r="K91" s="34"/>
      <c r="L91" s="71" t="str">
        <f>'સમગ્ર પરિણામ '!AI93</f>
        <v/>
      </c>
      <c r="M91" s="34"/>
      <c r="N91" s="34"/>
      <c r="O91" s="71" t="str">
        <f>'સમગ્ર પરિણામ '!AV93</f>
        <v/>
      </c>
      <c r="P91" s="34"/>
      <c r="Q91" s="34"/>
      <c r="R91" s="71" t="str">
        <f>'સમગ્ર પરિણામ '!BI93</f>
        <v/>
      </c>
      <c r="S91" s="34"/>
      <c r="T91" s="34"/>
      <c r="U91" s="71" t="str">
        <f>'સમગ્ર પરિણામ '!BV93</f>
        <v/>
      </c>
      <c r="V91" s="34"/>
      <c r="W91" s="34"/>
      <c r="X91" s="71" t="str">
        <f>'સમગ્ર પરિણામ '!CI93</f>
        <v/>
      </c>
      <c r="Y91" s="34"/>
      <c r="Z91" s="34"/>
      <c r="AA91" s="71" t="str">
        <f>IF(C91="","",'સમગ્ર પરિણામ '!CW93)</f>
        <v/>
      </c>
      <c r="AB91" s="34"/>
      <c r="AC91" s="34"/>
      <c r="AD91" s="71" t="str">
        <f>IF(C91="","",'સમગ્ર પરિણામ '!DH93)</f>
        <v/>
      </c>
      <c r="AE91" s="34"/>
      <c r="AF91" s="34"/>
      <c r="AG91" s="71" t="str">
        <f>IF(C91="","",'સમગ્ર પરિણામ '!DS93)</f>
        <v/>
      </c>
      <c r="AH91" s="34"/>
      <c r="AI91" s="34"/>
    </row>
    <row r="92" spans="1:35" ht="23.25" customHeight="1" x14ac:dyDescent="0.2">
      <c r="A92" s="41">
        <f>'વિદ્યાર્થી માહિતી'!A89</f>
        <v>88</v>
      </c>
      <c r="B92" s="41" t="str">
        <f>IF('વિદ્યાર્થી માહિતી'!B89="","",'વિદ્યાર્થી માહિતી'!B89)</f>
        <v/>
      </c>
      <c r="C92" s="42" t="str">
        <f>IF('વિદ્યાર્થી માહિતી'!C89="","",'વિદ્યાર્થી માહિતી'!C89)</f>
        <v/>
      </c>
      <c r="D92" s="70" t="str">
        <f>IF(C92="","",'વાર્ષિક જનરલ'!O92)</f>
        <v/>
      </c>
      <c r="E92" s="44" t="str">
        <f>IF(C92="","",'વાર્ષિક જનરલ'!R92)</f>
        <v/>
      </c>
      <c r="F92" s="71" t="str">
        <f>'સમગ્ર પરિણામ '!I94</f>
        <v/>
      </c>
      <c r="G92" s="34"/>
      <c r="H92" s="34"/>
      <c r="I92" s="71" t="str">
        <f>'સમગ્ર પરિણામ '!V94</f>
        <v/>
      </c>
      <c r="J92" s="34"/>
      <c r="K92" s="34"/>
      <c r="L92" s="71" t="str">
        <f>'સમગ્ર પરિણામ '!AI94</f>
        <v/>
      </c>
      <c r="M92" s="34"/>
      <c r="N92" s="34"/>
      <c r="O92" s="71" t="str">
        <f>'સમગ્ર પરિણામ '!AV94</f>
        <v/>
      </c>
      <c r="P92" s="34"/>
      <c r="Q92" s="34"/>
      <c r="R92" s="71" t="str">
        <f>'સમગ્ર પરિણામ '!BI94</f>
        <v/>
      </c>
      <c r="S92" s="34"/>
      <c r="T92" s="34"/>
      <c r="U92" s="71" t="str">
        <f>'સમગ્ર પરિણામ '!BV94</f>
        <v/>
      </c>
      <c r="V92" s="34"/>
      <c r="W92" s="34"/>
      <c r="X92" s="71" t="str">
        <f>'સમગ્ર પરિણામ '!CI94</f>
        <v/>
      </c>
      <c r="Y92" s="34"/>
      <c r="Z92" s="34"/>
      <c r="AA92" s="71" t="str">
        <f>IF(C92="","",'સમગ્ર પરિણામ '!CW94)</f>
        <v/>
      </c>
      <c r="AB92" s="34"/>
      <c r="AC92" s="34"/>
      <c r="AD92" s="71" t="str">
        <f>IF(C92="","",'સમગ્ર પરિણામ '!DH94)</f>
        <v/>
      </c>
      <c r="AE92" s="34"/>
      <c r="AF92" s="34"/>
      <c r="AG92" s="71" t="str">
        <f>IF(C92="","",'સમગ્ર પરિણામ '!DS94)</f>
        <v/>
      </c>
      <c r="AH92" s="34"/>
      <c r="AI92" s="34"/>
    </row>
    <row r="93" spans="1:35" ht="23.25" customHeight="1" x14ac:dyDescent="0.2">
      <c r="A93" s="41">
        <f>'વિદ્યાર્થી માહિતી'!A90</f>
        <v>89</v>
      </c>
      <c r="B93" s="41" t="str">
        <f>IF('વિદ્યાર્થી માહિતી'!B90="","",'વિદ્યાર્થી માહિતી'!B90)</f>
        <v/>
      </c>
      <c r="C93" s="42" t="str">
        <f>IF('વિદ્યાર્થી માહિતી'!C90="","",'વિદ્યાર્થી માહિતી'!C90)</f>
        <v/>
      </c>
      <c r="D93" s="70" t="str">
        <f>IF(C93="","",'વાર્ષિક જનરલ'!O93)</f>
        <v/>
      </c>
      <c r="E93" s="44" t="str">
        <f>IF(C93="","",'વાર્ષિક જનરલ'!R93)</f>
        <v/>
      </c>
      <c r="F93" s="71" t="str">
        <f>'સમગ્ર પરિણામ '!I95</f>
        <v/>
      </c>
      <c r="G93" s="34"/>
      <c r="H93" s="34"/>
      <c r="I93" s="71" t="str">
        <f>'સમગ્ર પરિણામ '!V95</f>
        <v/>
      </c>
      <c r="J93" s="34"/>
      <c r="K93" s="34"/>
      <c r="L93" s="71" t="str">
        <f>'સમગ્ર પરિણામ '!AI95</f>
        <v/>
      </c>
      <c r="M93" s="34"/>
      <c r="N93" s="34"/>
      <c r="O93" s="71" t="str">
        <f>'સમગ્ર પરિણામ '!AV95</f>
        <v/>
      </c>
      <c r="P93" s="34"/>
      <c r="Q93" s="34"/>
      <c r="R93" s="71" t="str">
        <f>'સમગ્ર પરિણામ '!BI95</f>
        <v/>
      </c>
      <c r="S93" s="34"/>
      <c r="T93" s="34"/>
      <c r="U93" s="71" t="str">
        <f>'સમગ્ર પરિણામ '!BV95</f>
        <v/>
      </c>
      <c r="V93" s="34"/>
      <c r="W93" s="34"/>
      <c r="X93" s="71" t="str">
        <f>'સમગ્ર પરિણામ '!CI95</f>
        <v/>
      </c>
      <c r="Y93" s="34"/>
      <c r="Z93" s="34"/>
      <c r="AA93" s="71" t="str">
        <f>IF(C93="","",'સમગ્ર પરિણામ '!CW95)</f>
        <v/>
      </c>
      <c r="AB93" s="34"/>
      <c r="AC93" s="34"/>
      <c r="AD93" s="71" t="str">
        <f>IF(C93="","",'સમગ્ર પરિણામ '!DH95)</f>
        <v/>
      </c>
      <c r="AE93" s="34"/>
      <c r="AF93" s="34"/>
      <c r="AG93" s="71" t="str">
        <f>IF(C93="","",'સમગ્ર પરિણામ '!DS95)</f>
        <v/>
      </c>
      <c r="AH93" s="34"/>
      <c r="AI93" s="34"/>
    </row>
    <row r="94" spans="1:35" ht="23.25" customHeight="1" x14ac:dyDescent="0.2">
      <c r="A94" s="41">
        <f>'વિદ્યાર્થી માહિતી'!A91</f>
        <v>90</v>
      </c>
      <c r="B94" s="41" t="str">
        <f>IF('વિદ્યાર્થી માહિતી'!B91="","",'વિદ્યાર્થી માહિતી'!B91)</f>
        <v/>
      </c>
      <c r="C94" s="42" t="str">
        <f>IF('વિદ્યાર્થી માહિતી'!C91="","",'વિદ્યાર્થી માહિતી'!C91)</f>
        <v/>
      </c>
      <c r="D94" s="70" t="str">
        <f>IF(C94="","",'વાર્ષિક જનરલ'!O94)</f>
        <v/>
      </c>
      <c r="E94" s="44" t="str">
        <f>IF(C94="","",'વાર્ષિક જનરલ'!R94)</f>
        <v/>
      </c>
      <c r="F94" s="71" t="str">
        <f>'સમગ્ર પરિણામ '!I96</f>
        <v/>
      </c>
      <c r="G94" s="34"/>
      <c r="H94" s="34"/>
      <c r="I94" s="71" t="str">
        <f>'સમગ્ર પરિણામ '!V96</f>
        <v/>
      </c>
      <c r="J94" s="34"/>
      <c r="K94" s="34"/>
      <c r="L94" s="71" t="str">
        <f>'સમગ્ર પરિણામ '!AI96</f>
        <v/>
      </c>
      <c r="M94" s="34"/>
      <c r="N94" s="34"/>
      <c r="O94" s="71" t="str">
        <f>'સમગ્ર પરિણામ '!AV96</f>
        <v/>
      </c>
      <c r="P94" s="34"/>
      <c r="Q94" s="34"/>
      <c r="R94" s="71" t="str">
        <f>'સમગ્ર પરિણામ '!BI96</f>
        <v/>
      </c>
      <c r="S94" s="34"/>
      <c r="T94" s="34"/>
      <c r="U94" s="71" t="str">
        <f>'સમગ્ર પરિણામ '!BV96</f>
        <v/>
      </c>
      <c r="V94" s="34"/>
      <c r="W94" s="34"/>
      <c r="X94" s="71" t="str">
        <f>'સમગ્ર પરિણામ '!CI96</f>
        <v/>
      </c>
      <c r="Y94" s="34"/>
      <c r="Z94" s="34"/>
      <c r="AA94" s="71" t="str">
        <f>IF(C94="","",'સમગ્ર પરિણામ '!CW96)</f>
        <v/>
      </c>
      <c r="AB94" s="34"/>
      <c r="AC94" s="34"/>
      <c r="AD94" s="71" t="str">
        <f>IF(C94="","",'સમગ્ર પરિણામ '!DH96)</f>
        <v/>
      </c>
      <c r="AE94" s="34"/>
      <c r="AF94" s="34"/>
      <c r="AG94" s="71" t="str">
        <f>IF(C94="","",'સમગ્ર પરિણામ '!DS96)</f>
        <v/>
      </c>
      <c r="AH94" s="34"/>
      <c r="AI94" s="34"/>
    </row>
    <row r="95" spans="1:35" ht="23.25" customHeight="1" x14ac:dyDescent="0.2">
      <c r="A95" s="41">
        <f>'વિદ્યાર્થી માહિતી'!A92</f>
        <v>91</v>
      </c>
      <c r="B95" s="41" t="str">
        <f>IF('વિદ્યાર્થી માહિતી'!B92="","",'વિદ્યાર્થી માહિતી'!B92)</f>
        <v/>
      </c>
      <c r="C95" s="42" t="str">
        <f>IF('વિદ્યાર્થી માહિતી'!C92="","",'વિદ્યાર્થી માહિતી'!C92)</f>
        <v/>
      </c>
      <c r="D95" s="70" t="str">
        <f>IF(C95="","",'વાર્ષિક જનરલ'!O95)</f>
        <v/>
      </c>
      <c r="E95" s="44" t="str">
        <f>IF(C95="","",'વાર્ષિક જનરલ'!R95)</f>
        <v/>
      </c>
      <c r="F95" s="71" t="str">
        <f>'સમગ્ર પરિણામ '!I97</f>
        <v/>
      </c>
      <c r="G95" s="34"/>
      <c r="H95" s="34"/>
      <c r="I95" s="71" t="str">
        <f>'સમગ્ર પરિણામ '!V97</f>
        <v/>
      </c>
      <c r="J95" s="34"/>
      <c r="K95" s="34"/>
      <c r="L95" s="71" t="str">
        <f>'સમગ્ર પરિણામ '!AI97</f>
        <v/>
      </c>
      <c r="M95" s="34"/>
      <c r="N95" s="34"/>
      <c r="O95" s="71" t="str">
        <f>'સમગ્ર પરિણામ '!AV97</f>
        <v/>
      </c>
      <c r="P95" s="34"/>
      <c r="Q95" s="34"/>
      <c r="R95" s="71" t="str">
        <f>'સમગ્ર પરિણામ '!BI97</f>
        <v/>
      </c>
      <c r="S95" s="34"/>
      <c r="T95" s="34"/>
      <c r="U95" s="71" t="str">
        <f>'સમગ્ર પરિણામ '!BV97</f>
        <v/>
      </c>
      <c r="V95" s="34"/>
      <c r="W95" s="34"/>
      <c r="X95" s="71" t="str">
        <f>'સમગ્ર પરિણામ '!CI97</f>
        <v/>
      </c>
      <c r="Y95" s="34"/>
      <c r="Z95" s="34"/>
      <c r="AA95" s="71" t="str">
        <f>IF(C95="","",'સમગ્ર પરિણામ '!CW97)</f>
        <v/>
      </c>
      <c r="AB95" s="34"/>
      <c r="AC95" s="34"/>
      <c r="AD95" s="71" t="str">
        <f>IF(C95="","",'સમગ્ર પરિણામ '!DH97)</f>
        <v/>
      </c>
      <c r="AE95" s="34"/>
      <c r="AF95" s="34"/>
      <c r="AG95" s="71" t="str">
        <f>IF(C95="","",'સમગ્ર પરિણામ '!DS97)</f>
        <v/>
      </c>
      <c r="AH95" s="34"/>
      <c r="AI95" s="34"/>
    </row>
    <row r="96" spans="1:35" ht="23.25" customHeight="1" x14ac:dyDescent="0.2">
      <c r="A96" s="41">
        <f>'વિદ્યાર્થી માહિતી'!A93</f>
        <v>92</v>
      </c>
      <c r="B96" s="41" t="str">
        <f>IF('વિદ્યાર્થી માહિતી'!B93="","",'વિદ્યાર્થી માહિતી'!B93)</f>
        <v/>
      </c>
      <c r="C96" s="42" t="str">
        <f>IF('વિદ્યાર્થી માહિતી'!C93="","",'વિદ્યાર્થી માહિતી'!C93)</f>
        <v/>
      </c>
      <c r="D96" s="70" t="str">
        <f>IF(C96="","",'વાર્ષિક જનરલ'!O96)</f>
        <v/>
      </c>
      <c r="E96" s="44" t="str">
        <f>IF(C96="","",'વાર્ષિક જનરલ'!R96)</f>
        <v/>
      </c>
      <c r="F96" s="71" t="str">
        <f>'સમગ્ર પરિણામ '!I98</f>
        <v/>
      </c>
      <c r="G96" s="34"/>
      <c r="H96" s="34"/>
      <c r="I96" s="71" t="str">
        <f>'સમગ્ર પરિણામ '!V98</f>
        <v/>
      </c>
      <c r="J96" s="34"/>
      <c r="K96" s="34"/>
      <c r="L96" s="71" t="str">
        <f>'સમગ્ર પરિણામ '!AI98</f>
        <v/>
      </c>
      <c r="M96" s="34"/>
      <c r="N96" s="34"/>
      <c r="O96" s="71" t="str">
        <f>'સમગ્ર પરિણામ '!AV98</f>
        <v/>
      </c>
      <c r="P96" s="34"/>
      <c r="Q96" s="34"/>
      <c r="R96" s="71" t="str">
        <f>'સમગ્ર પરિણામ '!BI98</f>
        <v/>
      </c>
      <c r="S96" s="34"/>
      <c r="T96" s="34"/>
      <c r="U96" s="71" t="str">
        <f>'સમગ્ર પરિણામ '!BV98</f>
        <v/>
      </c>
      <c r="V96" s="34"/>
      <c r="W96" s="34"/>
      <c r="X96" s="71" t="str">
        <f>'સમગ્ર પરિણામ '!CI98</f>
        <v/>
      </c>
      <c r="Y96" s="34"/>
      <c r="Z96" s="34"/>
      <c r="AA96" s="71" t="str">
        <f>IF(C96="","",'સમગ્ર પરિણામ '!CW98)</f>
        <v/>
      </c>
      <c r="AB96" s="34"/>
      <c r="AC96" s="34"/>
      <c r="AD96" s="71" t="str">
        <f>IF(C96="","",'સમગ્ર પરિણામ '!DH98)</f>
        <v/>
      </c>
      <c r="AE96" s="34"/>
      <c r="AF96" s="34"/>
      <c r="AG96" s="71" t="str">
        <f>IF(C96="","",'સમગ્ર પરિણામ '!DS98)</f>
        <v/>
      </c>
      <c r="AH96" s="34"/>
      <c r="AI96" s="34"/>
    </row>
    <row r="97" spans="1:35" ht="23.25" customHeight="1" x14ac:dyDescent="0.2">
      <c r="A97" s="41">
        <f>'વિદ્યાર્થી માહિતી'!A94</f>
        <v>93</v>
      </c>
      <c r="B97" s="41" t="str">
        <f>IF('વિદ્યાર્થી માહિતી'!B94="","",'વિદ્યાર્થી માહિતી'!B94)</f>
        <v/>
      </c>
      <c r="C97" s="42" t="str">
        <f>IF('વિદ્યાર્થી માહિતી'!C94="","",'વિદ્યાર્થી માહિતી'!C94)</f>
        <v/>
      </c>
      <c r="D97" s="70" t="str">
        <f>IF(C97="","",'વાર્ષિક જનરલ'!O97)</f>
        <v/>
      </c>
      <c r="E97" s="44" t="str">
        <f>IF(C97="","",'વાર્ષિક જનરલ'!R97)</f>
        <v/>
      </c>
      <c r="F97" s="71" t="str">
        <f>'સમગ્ર પરિણામ '!I99</f>
        <v/>
      </c>
      <c r="G97" s="34"/>
      <c r="H97" s="34"/>
      <c r="I97" s="71" t="str">
        <f>'સમગ્ર પરિણામ '!V99</f>
        <v/>
      </c>
      <c r="J97" s="34"/>
      <c r="K97" s="34"/>
      <c r="L97" s="71" t="str">
        <f>'સમગ્ર પરિણામ '!AI99</f>
        <v/>
      </c>
      <c r="M97" s="34"/>
      <c r="N97" s="34"/>
      <c r="O97" s="71" t="str">
        <f>'સમગ્ર પરિણામ '!AV99</f>
        <v/>
      </c>
      <c r="P97" s="34"/>
      <c r="Q97" s="34"/>
      <c r="R97" s="71" t="str">
        <f>'સમગ્ર પરિણામ '!BI99</f>
        <v/>
      </c>
      <c r="S97" s="34"/>
      <c r="T97" s="34"/>
      <c r="U97" s="71" t="str">
        <f>'સમગ્ર પરિણામ '!BV99</f>
        <v/>
      </c>
      <c r="V97" s="34"/>
      <c r="W97" s="34"/>
      <c r="X97" s="71" t="str">
        <f>'સમગ્ર પરિણામ '!CI99</f>
        <v/>
      </c>
      <c r="Y97" s="34"/>
      <c r="Z97" s="34"/>
      <c r="AA97" s="71" t="str">
        <f>IF(C97="","",'સમગ્ર પરિણામ '!CW99)</f>
        <v/>
      </c>
      <c r="AB97" s="34"/>
      <c r="AC97" s="34"/>
      <c r="AD97" s="71" t="str">
        <f>IF(C97="","",'સમગ્ર પરિણામ '!DH99)</f>
        <v/>
      </c>
      <c r="AE97" s="34"/>
      <c r="AF97" s="34"/>
      <c r="AG97" s="71" t="str">
        <f>IF(C97="","",'સમગ્ર પરિણામ '!DS99)</f>
        <v/>
      </c>
      <c r="AH97" s="34"/>
      <c r="AI97" s="34"/>
    </row>
    <row r="98" spans="1:35" ht="23.25" customHeight="1" x14ac:dyDescent="0.2">
      <c r="A98" s="41">
        <f>'વિદ્યાર્થી માહિતી'!A95</f>
        <v>94</v>
      </c>
      <c r="B98" s="41" t="str">
        <f>IF('વિદ્યાર્થી માહિતી'!B95="","",'વિદ્યાર્થી માહિતી'!B95)</f>
        <v/>
      </c>
      <c r="C98" s="42" t="str">
        <f>IF('વિદ્યાર્થી માહિતી'!C95="","",'વિદ્યાર્થી માહિતી'!C95)</f>
        <v/>
      </c>
      <c r="D98" s="70" t="str">
        <f>IF(C98="","",'વાર્ષિક જનરલ'!O98)</f>
        <v/>
      </c>
      <c r="E98" s="44" t="str">
        <f>IF(C98="","",'વાર્ષિક જનરલ'!R98)</f>
        <v/>
      </c>
      <c r="F98" s="71" t="str">
        <f>'સમગ્ર પરિણામ '!I100</f>
        <v/>
      </c>
      <c r="G98" s="34"/>
      <c r="H98" s="34"/>
      <c r="I98" s="71" t="str">
        <f>'સમગ્ર પરિણામ '!V100</f>
        <v/>
      </c>
      <c r="J98" s="34"/>
      <c r="K98" s="34"/>
      <c r="L98" s="71" t="str">
        <f>'સમગ્ર પરિણામ '!AI100</f>
        <v/>
      </c>
      <c r="M98" s="34"/>
      <c r="N98" s="34"/>
      <c r="O98" s="71" t="str">
        <f>'સમગ્ર પરિણામ '!AV100</f>
        <v/>
      </c>
      <c r="P98" s="34"/>
      <c r="Q98" s="34"/>
      <c r="R98" s="71" t="str">
        <f>'સમગ્ર પરિણામ '!BI100</f>
        <v/>
      </c>
      <c r="S98" s="34"/>
      <c r="T98" s="34"/>
      <c r="U98" s="71" t="str">
        <f>'સમગ્ર પરિણામ '!BV100</f>
        <v/>
      </c>
      <c r="V98" s="34"/>
      <c r="W98" s="34"/>
      <c r="X98" s="71" t="str">
        <f>'સમગ્ર પરિણામ '!CI100</f>
        <v/>
      </c>
      <c r="Y98" s="34"/>
      <c r="Z98" s="34"/>
      <c r="AA98" s="71" t="str">
        <f>IF(C98="","",'સમગ્ર પરિણામ '!CW100)</f>
        <v/>
      </c>
      <c r="AB98" s="34"/>
      <c r="AC98" s="34"/>
      <c r="AD98" s="71" t="str">
        <f>IF(C98="","",'સમગ્ર પરિણામ '!DH100)</f>
        <v/>
      </c>
      <c r="AE98" s="34"/>
      <c r="AF98" s="34"/>
      <c r="AG98" s="71" t="str">
        <f>IF(C98="","",'સમગ્ર પરિણામ '!DS100)</f>
        <v/>
      </c>
      <c r="AH98" s="34"/>
      <c r="AI98" s="34"/>
    </row>
    <row r="99" spans="1:35" ht="23.25" customHeight="1" x14ac:dyDescent="0.2">
      <c r="A99" s="41">
        <f>'વિદ્યાર્થી માહિતી'!A96</f>
        <v>95</v>
      </c>
      <c r="B99" s="41" t="str">
        <f>IF('વિદ્યાર્થી માહિતી'!B96="","",'વિદ્યાર્થી માહિતી'!B96)</f>
        <v/>
      </c>
      <c r="C99" s="42" t="str">
        <f>IF('વિદ્યાર્થી માહિતી'!C96="","",'વિદ્યાર્થી માહિતી'!C96)</f>
        <v/>
      </c>
      <c r="D99" s="70" t="str">
        <f>IF(C99="","",'વાર્ષિક જનરલ'!O99)</f>
        <v/>
      </c>
      <c r="E99" s="44" t="str">
        <f>IF(C99="","",'વાર્ષિક જનરલ'!R99)</f>
        <v/>
      </c>
      <c r="F99" s="71" t="str">
        <f>'સમગ્ર પરિણામ '!I101</f>
        <v/>
      </c>
      <c r="G99" s="34"/>
      <c r="H99" s="34"/>
      <c r="I99" s="71" t="str">
        <f>'સમગ્ર પરિણામ '!V101</f>
        <v/>
      </c>
      <c r="J99" s="34"/>
      <c r="K99" s="34"/>
      <c r="L99" s="71" t="str">
        <f>'સમગ્ર પરિણામ '!AI101</f>
        <v/>
      </c>
      <c r="M99" s="34"/>
      <c r="N99" s="34"/>
      <c r="O99" s="71" t="str">
        <f>'સમગ્ર પરિણામ '!AV101</f>
        <v/>
      </c>
      <c r="P99" s="34"/>
      <c r="Q99" s="34"/>
      <c r="R99" s="71" t="str">
        <f>'સમગ્ર પરિણામ '!BI101</f>
        <v/>
      </c>
      <c r="S99" s="34"/>
      <c r="T99" s="34"/>
      <c r="U99" s="71" t="str">
        <f>'સમગ્ર પરિણામ '!BV101</f>
        <v/>
      </c>
      <c r="V99" s="34"/>
      <c r="W99" s="34"/>
      <c r="X99" s="71" t="str">
        <f>'સમગ્ર પરિણામ '!CI101</f>
        <v/>
      </c>
      <c r="Y99" s="34"/>
      <c r="Z99" s="34"/>
      <c r="AA99" s="71" t="str">
        <f>IF(C99="","",'સમગ્ર પરિણામ '!CW101)</f>
        <v/>
      </c>
      <c r="AB99" s="34"/>
      <c r="AC99" s="34"/>
      <c r="AD99" s="71" t="str">
        <f>IF(C99="","",'સમગ્ર પરિણામ '!DH101)</f>
        <v/>
      </c>
      <c r="AE99" s="34"/>
      <c r="AF99" s="34"/>
      <c r="AG99" s="71" t="str">
        <f>IF(C99="","",'સમગ્ર પરિણામ '!DS101)</f>
        <v/>
      </c>
      <c r="AH99" s="34"/>
      <c r="AI99" s="34"/>
    </row>
    <row r="100" spans="1:35" ht="23.25" customHeight="1" x14ac:dyDescent="0.2">
      <c r="A100" s="41">
        <f>'વિદ્યાર્થી માહિતી'!A97</f>
        <v>96</v>
      </c>
      <c r="B100" s="41" t="str">
        <f>IF('વિદ્યાર્થી માહિતી'!B97="","",'વિદ્યાર્થી માહિતી'!B97)</f>
        <v/>
      </c>
      <c r="C100" s="42" t="str">
        <f>IF('વિદ્યાર્થી માહિતી'!C97="","",'વિદ્યાર્થી માહિતી'!C97)</f>
        <v/>
      </c>
      <c r="D100" s="70" t="str">
        <f>IF(C100="","",'વાર્ષિક જનરલ'!O100)</f>
        <v/>
      </c>
      <c r="E100" s="44" t="str">
        <f>IF(C100="","",'વાર્ષિક જનરલ'!R100)</f>
        <v/>
      </c>
      <c r="F100" s="71" t="str">
        <f>'સમગ્ર પરિણામ '!I102</f>
        <v/>
      </c>
      <c r="G100" s="34"/>
      <c r="H100" s="34"/>
      <c r="I100" s="71" t="str">
        <f>'સમગ્ર પરિણામ '!V102</f>
        <v/>
      </c>
      <c r="J100" s="34"/>
      <c r="K100" s="34"/>
      <c r="L100" s="71" t="str">
        <f>'સમગ્ર પરિણામ '!AI102</f>
        <v/>
      </c>
      <c r="M100" s="34"/>
      <c r="N100" s="34"/>
      <c r="O100" s="71" t="str">
        <f>'સમગ્ર પરિણામ '!AV102</f>
        <v/>
      </c>
      <c r="P100" s="34"/>
      <c r="Q100" s="34"/>
      <c r="R100" s="71" t="str">
        <f>'સમગ્ર પરિણામ '!BI102</f>
        <v/>
      </c>
      <c r="S100" s="34"/>
      <c r="T100" s="34"/>
      <c r="U100" s="71" t="str">
        <f>'સમગ્ર પરિણામ '!BV102</f>
        <v/>
      </c>
      <c r="V100" s="34"/>
      <c r="W100" s="34"/>
      <c r="X100" s="71" t="str">
        <f>'સમગ્ર પરિણામ '!CI102</f>
        <v/>
      </c>
      <c r="Y100" s="34"/>
      <c r="Z100" s="34"/>
      <c r="AA100" s="71" t="str">
        <f>IF(C100="","",'સમગ્ર પરિણામ '!CW102)</f>
        <v/>
      </c>
      <c r="AB100" s="34"/>
      <c r="AC100" s="34"/>
      <c r="AD100" s="71" t="str">
        <f>IF(C100="","",'સમગ્ર પરિણામ '!DH102)</f>
        <v/>
      </c>
      <c r="AE100" s="34"/>
      <c r="AF100" s="34"/>
      <c r="AG100" s="71" t="str">
        <f>IF(C100="","",'સમગ્ર પરિણામ '!DS102)</f>
        <v/>
      </c>
      <c r="AH100" s="34"/>
      <c r="AI100" s="34"/>
    </row>
    <row r="101" spans="1:35" ht="23.25" customHeight="1" x14ac:dyDescent="0.2">
      <c r="A101" s="41">
        <f>'વિદ્યાર્થી માહિતી'!A98</f>
        <v>97</v>
      </c>
      <c r="B101" s="41" t="str">
        <f>IF('વિદ્યાર્થી માહિતી'!B98="","",'વિદ્યાર્થી માહિતી'!B98)</f>
        <v/>
      </c>
      <c r="C101" s="42" t="str">
        <f>IF('વિદ્યાર્થી માહિતી'!C98="","",'વિદ્યાર્થી માહિતી'!C98)</f>
        <v/>
      </c>
      <c r="D101" s="70" t="str">
        <f>IF(C101="","",'વાર્ષિક જનરલ'!O101)</f>
        <v/>
      </c>
      <c r="E101" s="44" t="str">
        <f>IF(C101="","",'વાર્ષિક જનરલ'!R101)</f>
        <v/>
      </c>
      <c r="F101" s="71" t="str">
        <f>'સમગ્ર પરિણામ '!I103</f>
        <v/>
      </c>
      <c r="G101" s="34"/>
      <c r="H101" s="34"/>
      <c r="I101" s="71" t="str">
        <f>'સમગ્ર પરિણામ '!V103</f>
        <v/>
      </c>
      <c r="J101" s="34"/>
      <c r="K101" s="34"/>
      <c r="L101" s="71" t="str">
        <f>'સમગ્ર પરિણામ '!AI103</f>
        <v/>
      </c>
      <c r="M101" s="34"/>
      <c r="N101" s="34"/>
      <c r="O101" s="71" t="str">
        <f>'સમગ્ર પરિણામ '!AV103</f>
        <v/>
      </c>
      <c r="P101" s="34"/>
      <c r="Q101" s="34"/>
      <c r="R101" s="71" t="str">
        <f>'સમગ્ર પરિણામ '!BI103</f>
        <v/>
      </c>
      <c r="S101" s="34"/>
      <c r="T101" s="34"/>
      <c r="U101" s="71" t="str">
        <f>'સમગ્ર પરિણામ '!BV103</f>
        <v/>
      </c>
      <c r="V101" s="34"/>
      <c r="W101" s="34"/>
      <c r="X101" s="71" t="str">
        <f>'સમગ્ર પરિણામ '!CI103</f>
        <v/>
      </c>
      <c r="Y101" s="34"/>
      <c r="Z101" s="34"/>
      <c r="AA101" s="71" t="str">
        <f>IF(C101="","",'સમગ્ર પરિણામ '!CW103)</f>
        <v/>
      </c>
      <c r="AB101" s="34"/>
      <c r="AC101" s="34"/>
      <c r="AD101" s="71" t="str">
        <f>IF(C101="","",'સમગ્ર પરિણામ '!DH103)</f>
        <v/>
      </c>
      <c r="AE101" s="34"/>
      <c r="AF101" s="34"/>
      <c r="AG101" s="71" t="str">
        <f>IF(C101="","",'સમગ્ર પરિણામ '!DS103)</f>
        <v/>
      </c>
      <c r="AH101" s="34"/>
      <c r="AI101" s="34"/>
    </row>
    <row r="102" spans="1:35" ht="23.25" customHeight="1" x14ac:dyDescent="0.2">
      <c r="A102" s="41">
        <f>'વિદ્યાર્થી માહિતી'!A99</f>
        <v>98</v>
      </c>
      <c r="B102" s="41" t="str">
        <f>IF('વિદ્યાર્થી માહિતી'!B99="","",'વિદ્યાર્થી માહિતી'!B99)</f>
        <v/>
      </c>
      <c r="C102" s="42" t="str">
        <f>IF('વિદ્યાર્થી માહિતી'!C99="","",'વિદ્યાર્થી માહિતી'!C99)</f>
        <v/>
      </c>
      <c r="D102" s="70" t="str">
        <f>IF(C102="","",'વાર્ષિક જનરલ'!O102)</f>
        <v/>
      </c>
      <c r="E102" s="44" t="str">
        <f>IF(C102="","",'વાર્ષિક જનરલ'!R102)</f>
        <v/>
      </c>
      <c r="F102" s="71" t="str">
        <f>'સમગ્ર પરિણામ '!I104</f>
        <v/>
      </c>
      <c r="G102" s="34"/>
      <c r="H102" s="34"/>
      <c r="I102" s="71" t="str">
        <f>'સમગ્ર પરિણામ '!V104</f>
        <v/>
      </c>
      <c r="J102" s="34"/>
      <c r="K102" s="34"/>
      <c r="L102" s="71" t="str">
        <f>'સમગ્ર પરિણામ '!AI104</f>
        <v/>
      </c>
      <c r="M102" s="34"/>
      <c r="N102" s="34"/>
      <c r="O102" s="71" t="str">
        <f>'સમગ્ર પરિણામ '!AV104</f>
        <v/>
      </c>
      <c r="P102" s="34"/>
      <c r="Q102" s="34"/>
      <c r="R102" s="71" t="str">
        <f>'સમગ્ર પરિણામ '!BI104</f>
        <v/>
      </c>
      <c r="S102" s="34"/>
      <c r="T102" s="34"/>
      <c r="U102" s="71" t="str">
        <f>'સમગ્ર પરિણામ '!BV104</f>
        <v/>
      </c>
      <c r="V102" s="34"/>
      <c r="W102" s="34"/>
      <c r="X102" s="71" t="str">
        <f>'સમગ્ર પરિણામ '!CI104</f>
        <v/>
      </c>
      <c r="Y102" s="34"/>
      <c r="Z102" s="34"/>
      <c r="AA102" s="71" t="str">
        <f>IF(C102="","",'સમગ્ર પરિણામ '!CW104)</f>
        <v/>
      </c>
      <c r="AB102" s="34"/>
      <c r="AC102" s="34"/>
      <c r="AD102" s="71" t="str">
        <f>IF(C102="","",'સમગ્ર પરિણામ '!DH104)</f>
        <v/>
      </c>
      <c r="AE102" s="34"/>
      <c r="AF102" s="34"/>
      <c r="AG102" s="71" t="str">
        <f>IF(C102="","",'સમગ્ર પરિણામ '!DS104)</f>
        <v/>
      </c>
      <c r="AH102" s="34"/>
      <c r="AI102" s="34"/>
    </row>
    <row r="103" spans="1:35" ht="23.25" customHeight="1" x14ac:dyDescent="0.2">
      <c r="A103" s="41">
        <f>'વિદ્યાર્થી માહિતી'!A100</f>
        <v>99</v>
      </c>
      <c r="B103" s="41" t="str">
        <f>IF('વિદ્યાર્થી માહિતી'!B100="","",'વિદ્યાર્થી માહિતી'!B100)</f>
        <v/>
      </c>
      <c r="C103" s="42" t="str">
        <f>IF('વિદ્યાર્થી માહિતી'!C100="","",'વિદ્યાર્થી માહિતી'!C100)</f>
        <v/>
      </c>
      <c r="D103" s="70" t="str">
        <f>IF(C103="","",'વાર્ષિક જનરલ'!O103)</f>
        <v/>
      </c>
      <c r="E103" s="44" t="str">
        <f>IF(C103="","",'વાર્ષિક જનરલ'!R103)</f>
        <v/>
      </c>
      <c r="F103" s="71" t="str">
        <f>'સમગ્ર પરિણામ '!I105</f>
        <v/>
      </c>
      <c r="G103" s="34"/>
      <c r="H103" s="34"/>
      <c r="I103" s="71" t="str">
        <f>'સમગ્ર પરિણામ '!V105</f>
        <v/>
      </c>
      <c r="J103" s="34"/>
      <c r="K103" s="34"/>
      <c r="L103" s="71" t="str">
        <f>'સમગ્ર પરિણામ '!AI105</f>
        <v/>
      </c>
      <c r="M103" s="34"/>
      <c r="N103" s="34"/>
      <c r="O103" s="71" t="str">
        <f>'સમગ્ર પરિણામ '!AV105</f>
        <v/>
      </c>
      <c r="P103" s="34"/>
      <c r="Q103" s="34"/>
      <c r="R103" s="71" t="str">
        <f>'સમગ્ર પરિણામ '!BI105</f>
        <v/>
      </c>
      <c r="S103" s="34"/>
      <c r="T103" s="34"/>
      <c r="U103" s="71" t="str">
        <f>'સમગ્ર પરિણામ '!BV105</f>
        <v/>
      </c>
      <c r="V103" s="34"/>
      <c r="W103" s="34"/>
      <c r="X103" s="71" t="str">
        <f>'સમગ્ર પરિણામ '!CI105</f>
        <v/>
      </c>
      <c r="Y103" s="34"/>
      <c r="Z103" s="34"/>
      <c r="AA103" s="71" t="str">
        <f>IF(C103="","",'સમગ્ર પરિણામ '!CW105)</f>
        <v/>
      </c>
      <c r="AB103" s="34"/>
      <c r="AC103" s="34"/>
      <c r="AD103" s="71" t="str">
        <f>IF(C103="","",'સમગ્ર પરિણામ '!DH105)</f>
        <v/>
      </c>
      <c r="AE103" s="34"/>
      <c r="AF103" s="34"/>
      <c r="AG103" s="71" t="str">
        <f>IF(C103="","",'સમગ્ર પરિણામ '!DS105)</f>
        <v/>
      </c>
      <c r="AH103" s="34"/>
      <c r="AI103" s="34"/>
    </row>
    <row r="104" spans="1:35" ht="23.25" customHeight="1" x14ac:dyDescent="0.2">
      <c r="A104" s="41">
        <f>'વિદ્યાર્થી માહિતી'!A101</f>
        <v>100</v>
      </c>
      <c r="B104" s="41" t="str">
        <f>IF('વિદ્યાર્થી માહિતી'!B101="","",'વિદ્યાર્થી માહિતી'!B101)</f>
        <v/>
      </c>
      <c r="C104" s="42" t="str">
        <f>IF('વિદ્યાર્થી માહિતી'!C101="","",'વિદ્યાર્થી માહિતી'!C101)</f>
        <v/>
      </c>
      <c r="D104" s="70" t="str">
        <f>IF(C104="","",'વાર્ષિક જનરલ'!O104)</f>
        <v/>
      </c>
      <c r="E104" s="44" t="str">
        <f>IF(C104="","",'વાર્ષિક જનરલ'!R104)</f>
        <v/>
      </c>
      <c r="F104" s="71" t="str">
        <f>'સમગ્ર પરિણામ '!I106</f>
        <v/>
      </c>
      <c r="G104" s="34"/>
      <c r="H104" s="34"/>
      <c r="I104" s="71" t="str">
        <f>'સમગ્ર પરિણામ '!V106</f>
        <v/>
      </c>
      <c r="J104" s="34"/>
      <c r="K104" s="34"/>
      <c r="L104" s="71" t="str">
        <f>'સમગ્ર પરિણામ '!AI106</f>
        <v/>
      </c>
      <c r="M104" s="34"/>
      <c r="N104" s="34"/>
      <c r="O104" s="71" t="str">
        <f>'સમગ્ર પરિણામ '!AV106</f>
        <v/>
      </c>
      <c r="P104" s="34"/>
      <c r="Q104" s="34"/>
      <c r="R104" s="71" t="str">
        <f>'સમગ્ર પરિણામ '!BI106</f>
        <v/>
      </c>
      <c r="S104" s="34"/>
      <c r="T104" s="34"/>
      <c r="U104" s="71" t="str">
        <f>'સમગ્ર પરિણામ '!BV106</f>
        <v/>
      </c>
      <c r="V104" s="34"/>
      <c r="W104" s="34"/>
      <c r="X104" s="71" t="str">
        <f>'સમગ્ર પરિણામ '!CI106</f>
        <v/>
      </c>
      <c r="Y104" s="34"/>
      <c r="Z104" s="34"/>
      <c r="AA104" s="71" t="str">
        <f>IF(C104="","",'સમગ્ર પરિણામ '!CW106)</f>
        <v/>
      </c>
      <c r="AB104" s="34"/>
      <c r="AC104" s="34"/>
      <c r="AD104" s="71" t="str">
        <f>IF(C104="","",'સમગ્ર પરિણામ '!DH106)</f>
        <v/>
      </c>
      <c r="AE104" s="34"/>
      <c r="AF104" s="34"/>
      <c r="AG104" s="71" t="str">
        <f>IF(C104="","",'સમગ્ર પરિણામ '!DS106)</f>
        <v/>
      </c>
      <c r="AH104" s="34"/>
      <c r="AI104" s="34"/>
    </row>
  </sheetData>
  <sheetProtection password="CC35" sheet="1" objects="1" scenarios="1" formatCells="0" formatColumns="0" formatRows="0" sort="0"/>
  <mergeCells count="13">
    <mergeCell ref="A1:T1"/>
    <mergeCell ref="F3:H3"/>
    <mergeCell ref="I3:K3"/>
    <mergeCell ref="AD3:AF3"/>
    <mergeCell ref="AG3:AI3"/>
    <mergeCell ref="A2:T2"/>
    <mergeCell ref="L3:N3"/>
    <mergeCell ref="O3:Q3"/>
    <mergeCell ref="R3:T3"/>
    <mergeCell ref="U3:W3"/>
    <mergeCell ref="X3:Z3"/>
    <mergeCell ref="AA3:AC3"/>
    <mergeCell ref="A3:C3"/>
  </mergeCells>
  <conditionalFormatting sqref="F5:F104">
    <cfRule type="cellIs" dxfId="24" priority="11" operator="lessThan">
      <formula>33</formula>
    </cfRule>
  </conditionalFormatting>
  <conditionalFormatting sqref="F5:AI104">
    <cfRule type="cellIs" dxfId="23" priority="1" operator="equal">
      <formula>"LEFT"</formula>
    </cfRule>
  </conditionalFormatting>
  <conditionalFormatting sqref="I5:I104">
    <cfRule type="cellIs" dxfId="22" priority="10" operator="lessThan">
      <formula>33</formula>
    </cfRule>
  </conditionalFormatting>
  <conditionalFormatting sqref="L5:L104">
    <cfRule type="cellIs" dxfId="21" priority="9" operator="lessThan">
      <formula>33</formula>
    </cfRule>
  </conditionalFormatting>
  <conditionalFormatting sqref="O5:O104">
    <cfRule type="cellIs" dxfId="20" priority="8" operator="lessThan">
      <formula>33</formula>
    </cfRule>
  </conditionalFormatting>
  <conditionalFormatting sqref="R5:R104">
    <cfRule type="cellIs" dxfId="19" priority="7" operator="lessThan">
      <formula>33</formula>
    </cfRule>
  </conditionalFormatting>
  <conditionalFormatting sqref="U5:U104">
    <cfRule type="cellIs" dxfId="18" priority="6" operator="lessThan">
      <formula>33</formula>
    </cfRule>
  </conditionalFormatting>
  <conditionalFormatting sqref="X5:X104">
    <cfRule type="cellIs" dxfId="17" priority="5" operator="lessThan">
      <formula>33</formula>
    </cfRule>
  </conditionalFormatting>
  <conditionalFormatting sqref="AA5:AA104">
    <cfRule type="cellIs" dxfId="16" priority="4" operator="lessThan">
      <formula>33</formula>
    </cfRule>
  </conditionalFormatting>
  <conditionalFormatting sqref="AD5:AD104">
    <cfRule type="cellIs" dxfId="15" priority="3" operator="lessThan">
      <formula>33</formula>
    </cfRule>
  </conditionalFormatting>
  <conditionalFormatting sqref="AG5:AG104">
    <cfRule type="cellIs" dxfId="14" priority="2" operator="lessThan">
      <formula>33</formula>
    </cfRule>
  </conditionalFormatting>
  <pageMargins left="0.55000000000000004" right="0.4" top="0.38" bottom="0.36" header="0.3" footer="0.3"/>
  <pageSetup paperSize="9" orientation="landscape" blackAndWhite="1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E33"/>
  <sheetViews>
    <sheetView topLeftCell="B1" zoomScale="70" zoomScaleNormal="70" workbookViewId="0">
      <selection activeCell="X2" sqref="X2"/>
    </sheetView>
  </sheetViews>
  <sheetFormatPr defaultColWidth="9.14453125" defaultRowHeight="15" x14ac:dyDescent="0.2"/>
  <cols>
    <col min="1" max="1" width="4.5703125" style="25" customWidth="1"/>
    <col min="2" max="2" width="3.62890625" style="25" customWidth="1"/>
    <col min="3" max="4" width="4.5703125" style="25" customWidth="1"/>
    <col min="5" max="5" width="3.2265625" style="25" customWidth="1"/>
    <col min="6" max="6" width="3.09375" style="25" customWidth="1"/>
    <col min="7" max="7" width="4.5703125" style="25" customWidth="1"/>
    <col min="8" max="8" width="2.95703125" style="25" customWidth="1"/>
    <col min="9" max="9" width="4.16796875" style="25" customWidth="1"/>
    <col min="10" max="10" width="3.765625" style="25" customWidth="1"/>
    <col min="11" max="11" width="8.609375" style="25" customWidth="1"/>
    <col min="12" max="12" width="5.37890625" style="25" customWidth="1"/>
    <col min="13" max="13" width="5.6484375" style="25" customWidth="1"/>
    <col min="14" max="14" width="5.109375" style="25" customWidth="1"/>
    <col min="15" max="15" width="2.5546875" style="25" customWidth="1"/>
    <col min="16" max="16" width="4.5703125" style="25" customWidth="1"/>
    <col min="17" max="17" width="2.95703125" style="25" customWidth="1"/>
    <col min="18" max="18" width="4.5703125" style="25" customWidth="1"/>
    <col min="19" max="19" width="2.15234375" style="25" customWidth="1"/>
    <col min="20" max="20" width="2.015625" style="25" customWidth="1"/>
    <col min="21" max="21" width="3.62890625" style="25" customWidth="1"/>
    <col min="22" max="22" width="3.765625" style="25" customWidth="1"/>
    <col min="23" max="23" width="6.3203125" style="25" customWidth="1"/>
    <col min="24" max="16384" width="9.14453125" style="25"/>
  </cols>
  <sheetData>
    <row r="1" spans="1:31" ht="44.25" customHeight="1" x14ac:dyDescent="0.2">
      <c r="A1" s="602" t="str">
        <f>શાળા!$B$1</f>
        <v xml:space="preserve">શ્રી જનકપુરી વિદ્યાલય 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4" t="str">
        <f>શાળા!B2</f>
        <v>લોંગડી , તા.મહુવા</v>
      </c>
      <c r="Q1" s="604"/>
      <c r="R1" s="604"/>
      <c r="S1" s="604"/>
      <c r="T1" s="604"/>
      <c r="U1" s="604"/>
      <c r="V1" s="604"/>
      <c r="W1" s="605"/>
      <c r="X1" s="305">
        <v>1</v>
      </c>
      <c r="Y1" s="197"/>
    </row>
    <row r="2" spans="1:31" ht="33.75" customHeight="1" thickBot="1" x14ac:dyDescent="0.25">
      <c r="A2" s="606" t="s">
        <v>58</v>
      </c>
      <c r="B2" s="607"/>
      <c r="C2" s="608" t="str">
        <f>શાળા!$B$6</f>
        <v>2023-24</v>
      </c>
      <c r="D2" s="608"/>
      <c r="E2" s="608"/>
      <c r="F2" s="643" t="s">
        <v>228</v>
      </c>
      <c r="G2" s="643"/>
      <c r="H2" s="643"/>
      <c r="I2" s="643"/>
      <c r="J2" s="643"/>
      <c r="K2" s="643"/>
      <c r="L2" s="643"/>
      <c r="M2" s="643"/>
      <c r="N2" s="643"/>
      <c r="O2" s="643"/>
      <c r="P2" s="644" t="s">
        <v>61</v>
      </c>
      <c r="Q2" s="644"/>
      <c r="R2" s="644"/>
      <c r="S2" s="644"/>
      <c r="T2" s="644"/>
      <c r="U2" s="608">
        <f>શાળા!$B$3</f>
        <v>62.0246</v>
      </c>
      <c r="V2" s="608"/>
      <c r="W2" s="609"/>
    </row>
    <row r="3" spans="1:31" ht="22.5" customHeight="1" x14ac:dyDescent="0.2">
      <c r="A3" s="611" t="s">
        <v>134</v>
      </c>
      <c r="B3" s="612"/>
      <c r="C3" s="613" t="str">
        <f>VLOOKUP($X$1,'વિદ્યાર્થી માહિતી'!$A$2:$O$101,3,0)</f>
        <v xml:space="preserve">પઠાણ ઇમ્તિયાજ હનીફખાન </v>
      </c>
      <c r="D3" s="614"/>
      <c r="E3" s="614"/>
      <c r="F3" s="614"/>
      <c r="G3" s="614"/>
      <c r="H3" s="614"/>
      <c r="I3" s="614"/>
      <c r="J3" s="615"/>
      <c r="K3" s="201" t="s">
        <v>47</v>
      </c>
      <c r="L3" s="623" t="str">
        <f>શાળા!B4</f>
        <v>9-A</v>
      </c>
      <c r="M3" s="623"/>
      <c r="N3" s="623"/>
      <c r="O3" s="490" t="s">
        <v>23</v>
      </c>
      <c r="P3" s="490"/>
      <c r="Q3" s="490"/>
      <c r="R3" s="490"/>
      <c r="S3" s="490"/>
      <c r="T3" s="624">
        <f>VLOOKUP($X$1,'વિદ્યાર્થી માહિતી'!$A$2:$O$101,4,0)</f>
        <v>125</v>
      </c>
      <c r="U3" s="624"/>
      <c r="V3" s="624"/>
      <c r="W3" s="625"/>
    </row>
    <row r="4" spans="1:31" ht="22.5" customHeight="1" thickBot="1" x14ac:dyDescent="0.25">
      <c r="A4" s="611"/>
      <c r="B4" s="612"/>
      <c r="C4" s="616"/>
      <c r="D4" s="617"/>
      <c r="E4" s="617"/>
      <c r="F4" s="617"/>
      <c r="G4" s="617"/>
      <c r="H4" s="617"/>
      <c r="I4" s="617"/>
      <c r="J4" s="618"/>
      <c r="K4" s="626" t="s">
        <v>21</v>
      </c>
      <c r="L4" s="626"/>
      <c r="M4" s="627">
        <f>VLOOKUP($X$1,'વિદ્યાર્થી માહિતી'!$A$2:$O$101,2,0)</f>
        <v>901</v>
      </c>
      <c r="N4" s="627"/>
      <c r="O4" s="499" t="s">
        <v>24</v>
      </c>
      <c r="P4" s="499"/>
      <c r="Q4" s="499"/>
      <c r="R4" s="499"/>
      <c r="S4" s="628">
        <f>VLOOKUP($X$1,'વિદ્યાર્થી માહિતી'!$A$2:$O$101,5,0)</f>
        <v>37330</v>
      </c>
      <c r="T4" s="628"/>
      <c r="U4" s="628"/>
      <c r="V4" s="628"/>
      <c r="W4" s="629"/>
      <c r="X4" s="197"/>
    </row>
    <row r="5" spans="1:31" ht="37.5" customHeight="1" x14ac:dyDescent="0.2">
      <c r="A5" s="584" t="s">
        <v>20</v>
      </c>
      <c r="B5" s="585"/>
      <c r="C5" s="645" t="s">
        <v>27</v>
      </c>
      <c r="D5" s="646"/>
      <c r="E5" s="646"/>
      <c r="F5" s="646"/>
      <c r="G5" s="646"/>
      <c r="H5" s="647"/>
      <c r="I5" s="610" t="s">
        <v>32</v>
      </c>
      <c r="J5" s="610"/>
      <c r="K5" s="289" t="s">
        <v>56</v>
      </c>
      <c r="L5" s="290" t="s">
        <v>180</v>
      </c>
      <c r="M5" s="307" t="s">
        <v>72</v>
      </c>
      <c r="N5" s="307" t="s">
        <v>181</v>
      </c>
      <c r="O5" s="650" t="s">
        <v>230</v>
      </c>
      <c r="P5" s="499"/>
      <c r="Q5" s="499"/>
      <c r="R5" s="651">
        <f>VLOOKUP($X$1,'વિદ્યાર્થી માહિતી'!$A$2:$O$101,11,0)</f>
        <v>235</v>
      </c>
      <c r="S5" s="651"/>
      <c r="T5" s="651"/>
      <c r="U5" s="308" t="s">
        <v>231</v>
      </c>
      <c r="V5" s="648">
        <f>VLOOKUP($X$1,'વિદ્યાર્થી માહિતી'!$A$2:$O$101,12,0)</f>
        <v>220</v>
      </c>
      <c r="W5" s="649"/>
    </row>
    <row r="6" spans="1:31" ht="21" customHeight="1" x14ac:dyDescent="0.2">
      <c r="A6" s="584">
        <v>1</v>
      </c>
      <c r="B6" s="585"/>
      <c r="C6" s="583" t="str">
        <f>શાળા!A9</f>
        <v xml:space="preserve">ગુજરાતી </v>
      </c>
      <c r="D6" s="583"/>
      <c r="E6" s="583"/>
      <c r="F6" s="583"/>
      <c r="G6" s="583"/>
      <c r="H6" s="291" t="s">
        <v>138</v>
      </c>
      <c r="I6" s="581">
        <v>100</v>
      </c>
      <c r="J6" s="581"/>
      <c r="K6" s="299">
        <f>VLOOKUP($X$1,'સમગ્ર પરિણામ '!$A$7:$EC$106,9,0)</f>
        <v>31</v>
      </c>
      <c r="L6" s="292">
        <f>VLOOKUP($X$1,'સમગ્ર પરિણામ '!$A$7:$EC$106,10,0)</f>
        <v>2</v>
      </c>
      <c r="M6" s="292">
        <f>VLOOKUP($X$1,'સમગ્ર પરિણામ '!$A$7:$EC$106,11,0)</f>
        <v>0</v>
      </c>
      <c r="N6" s="292" t="str">
        <f>VLOOKUP($X$1,'સમગ્ર પરિણામ '!$A$7:$EC$106,13,0)</f>
        <v>D</v>
      </c>
      <c r="O6" s="72"/>
      <c r="P6" s="581" t="s">
        <v>179</v>
      </c>
      <c r="Q6" s="581"/>
      <c r="R6" s="581"/>
      <c r="S6" s="581"/>
      <c r="T6" s="581"/>
      <c r="U6" s="581"/>
      <c r="V6" s="581"/>
      <c r="W6" s="582"/>
    </row>
    <row r="7" spans="1:31" ht="21" customHeight="1" x14ac:dyDescent="0.2">
      <c r="A7" s="584">
        <v>2</v>
      </c>
      <c r="B7" s="585"/>
      <c r="C7" s="583" t="str">
        <f>શાળા!A10</f>
        <v xml:space="preserve">અંગ્રેજી </v>
      </c>
      <c r="D7" s="583"/>
      <c r="E7" s="583"/>
      <c r="F7" s="583"/>
      <c r="G7" s="583"/>
      <c r="H7" s="291" t="s">
        <v>138</v>
      </c>
      <c r="I7" s="581">
        <v>100</v>
      </c>
      <c r="J7" s="581"/>
      <c r="K7" s="299">
        <f>VLOOKUP($X$1,'સમગ્ર પરિણામ '!$A$7:$EC$106,22,0)</f>
        <v>59</v>
      </c>
      <c r="L7" s="292">
        <f>VLOOKUP($X$1,'સમગ્ર પરિણામ '!$A$7:$EC$106,23,0)</f>
        <v>0</v>
      </c>
      <c r="M7" s="292">
        <f>VLOOKUP($X$1,'સમગ્ર પરિણામ '!$A$7:$EC$106,24,0)</f>
        <v>0</v>
      </c>
      <c r="N7" s="292" t="str">
        <f>VLOOKUP($X$1,'સમગ્ર પરિણામ '!$A$7:$EC$106,26,0)</f>
        <v>C1</v>
      </c>
      <c r="O7" s="72"/>
      <c r="P7" s="293">
        <v>1</v>
      </c>
      <c r="Q7" s="591" t="str">
        <f>VLOOKUP($X$1,'વિદ્યાર્થી માહિતી'!$A$2:$O$101,13,0)</f>
        <v>શા.શી.</v>
      </c>
      <c r="R7" s="591"/>
      <c r="S7" s="591"/>
      <c r="T7" s="591"/>
      <c r="U7" s="591"/>
      <c r="V7" s="598" t="str">
        <f>VLOOKUP($X$1,'સમગ્ર પરિણામ '!$A$7:$EC$106,102,0)</f>
        <v>A2</v>
      </c>
      <c r="W7" s="599"/>
    </row>
    <row r="8" spans="1:31" ht="21" customHeight="1" x14ac:dyDescent="0.2">
      <c r="A8" s="584">
        <v>3</v>
      </c>
      <c r="B8" s="585"/>
      <c r="C8" s="583" t="str">
        <f>શાળા!A11</f>
        <v xml:space="preserve">હિન્દી </v>
      </c>
      <c r="D8" s="583"/>
      <c r="E8" s="583"/>
      <c r="F8" s="583"/>
      <c r="G8" s="583"/>
      <c r="H8" s="291" t="s">
        <v>138</v>
      </c>
      <c r="I8" s="581">
        <v>100</v>
      </c>
      <c r="J8" s="581"/>
      <c r="K8" s="299">
        <f>VLOOKUP($X$1,'સમગ્ર પરિણામ '!$A$7:$EC$106,35,0)</f>
        <v>50</v>
      </c>
      <c r="L8" s="292">
        <f>VLOOKUP($X$1,'સમગ્ર પરિણામ '!$A$7:$EC$106,36,0)</f>
        <v>0</v>
      </c>
      <c r="M8" s="292">
        <f>VLOOKUP($X$1,'સમગ્ર પરિણામ '!$A$7:$EC$106,37,0)</f>
        <v>0</v>
      </c>
      <c r="N8" s="292" t="str">
        <f>VLOOKUP($X$1,'સમગ્ર પરિણામ '!$A$7:$EC$106,39,0)</f>
        <v>C2</v>
      </c>
      <c r="O8" s="72"/>
      <c r="P8" s="293">
        <v>2</v>
      </c>
      <c r="Q8" s="591" t="str">
        <f>VLOOKUP($X$1,'વિદ્યાર્થી માહિતી'!$A$2:$O$101,14,0)</f>
        <v xml:space="preserve">કોમ્પ્યુટર </v>
      </c>
      <c r="R8" s="591"/>
      <c r="S8" s="591"/>
      <c r="T8" s="591"/>
      <c r="U8" s="591"/>
      <c r="V8" s="598" t="str">
        <f>VLOOKUP($X$1,'સમગ્ર પરિણામ '!$A$7:$EC$106,113,0)</f>
        <v>A1</v>
      </c>
      <c r="W8" s="599"/>
      <c r="AB8" s="72"/>
      <c r="AC8" s="72"/>
      <c r="AD8" s="72"/>
    </row>
    <row r="9" spans="1:31" ht="21" customHeight="1" x14ac:dyDescent="0.2">
      <c r="A9" s="584">
        <v>4</v>
      </c>
      <c r="B9" s="585"/>
      <c r="C9" s="583" t="str">
        <f>શાળા!A12</f>
        <v>સંસ્કૃત</v>
      </c>
      <c r="D9" s="583"/>
      <c r="E9" s="583"/>
      <c r="F9" s="583"/>
      <c r="G9" s="583"/>
      <c r="H9" s="291" t="s">
        <v>138</v>
      </c>
      <c r="I9" s="581">
        <v>100</v>
      </c>
      <c r="J9" s="581"/>
      <c r="K9" s="299">
        <f>VLOOKUP($X$1,'સમગ્ર પરિણામ '!$A$7:$EC$106,48,0)</f>
        <v>61</v>
      </c>
      <c r="L9" s="292">
        <f>VLOOKUP($X$1,'સમગ્ર પરિણામ '!$A$7:$EC$106,49,0)</f>
        <v>0</v>
      </c>
      <c r="M9" s="292">
        <f>VLOOKUP($X$1,'સમગ્ર પરિણામ '!$A$7:$EC$106,50,0)</f>
        <v>0</v>
      </c>
      <c r="N9" s="292" t="str">
        <f>VLOOKUP($X$1,'સમગ્ર પરિણામ '!$A$7:$EC$106,52,0)</f>
        <v>B2</v>
      </c>
      <c r="O9" s="72"/>
      <c r="P9" s="294">
        <v>3</v>
      </c>
      <c r="Q9" s="592" t="str">
        <f>VLOOKUP($X$1,'વિદ્યાર્થી માહિતી'!$A$2:$O$101,15,0)</f>
        <v xml:space="preserve">ચિત્રકલા </v>
      </c>
      <c r="R9" s="592"/>
      <c r="S9" s="592"/>
      <c r="T9" s="592"/>
      <c r="U9" s="592"/>
      <c r="V9" s="600" t="str">
        <f>VLOOKUP($X$1,'સમગ્ર પરિણામ '!$A$7:$EC$106,124,0)</f>
        <v>A2</v>
      </c>
      <c r="W9" s="601"/>
      <c r="AC9" s="27"/>
    </row>
    <row r="10" spans="1:31" ht="24" customHeight="1" x14ac:dyDescent="0.2">
      <c r="A10" s="584">
        <v>5</v>
      </c>
      <c r="B10" s="585"/>
      <c r="C10" s="583" t="str">
        <f>શાળા!A13</f>
        <v>ગણીત</v>
      </c>
      <c r="D10" s="583"/>
      <c r="E10" s="583"/>
      <c r="F10" s="583"/>
      <c r="G10" s="583"/>
      <c r="H10" s="291" t="s">
        <v>138</v>
      </c>
      <c r="I10" s="581">
        <v>100</v>
      </c>
      <c r="J10" s="581"/>
      <c r="K10" s="299">
        <f>VLOOKUP($X$1,'સમગ્ર પરિણામ '!$A$7:$EC$106,61,0)</f>
        <v>59</v>
      </c>
      <c r="L10" s="292">
        <f>VLOOKUP($X$1,'સમગ્ર પરિણામ '!$A$7:$EC$106,62,0)</f>
        <v>0</v>
      </c>
      <c r="M10" s="292">
        <f>VLOOKUP($X$1,'સમગ્ર પરિણામ '!$A$7:$EC$106,63,0)</f>
        <v>0</v>
      </c>
      <c r="N10" s="292" t="str">
        <f>VLOOKUP($X$1,'સમગ્ર પરિણામ '!$A$7:$EC$106,65,0)</f>
        <v>C1</v>
      </c>
      <c r="O10" s="72"/>
      <c r="P10" s="633" t="s">
        <v>62</v>
      </c>
      <c r="Q10" s="634"/>
      <c r="R10" s="634"/>
      <c r="S10" s="635" t="str">
        <f>VLOOKUP($X$1,'સમગ્ર પરિણામ '!$A$7:$EC$106,129,0)</f>
        <v>સિદ્ધિગુણથી પાસ</v>
      </c>
      <c r="T10" s="636"/>
      <c r="U10" s="636"/>
      <c r="V10" s="636"/>
      <c r="W10" s="637"/>
      <c r="AC10" s="167"/>
    </row>
    <row r="11" spans="1:31" ht="21" customHeight="1" x14ac:dyDescent="0.2">
      <c r="A11" s="584">
        <v>6</v>
      </c>
      <c r="B11" s="585"/>
      <c r="C11" s="583" t="str">
        <f>શાળા!A14</f>
        <v xml:space="preserve">વિજ્ઞાન </v>
      </c>
      <c r="D11" s="583"/>
      <c r="E11" s="583"/>
      <c r="F11" s="583"/>
      <c r="G11" s="583"/>
      <c r="H11" s="291" t="s">
        <v>138</v>
      </c>
      <c r="I11" s="581">
        <v>100</v>
      </c>
      <c r="J11" s="581"/>
      <c r="K11" s="299">
        <f>VLOOKUP($X$1,'સમગ્ર પરિણામ '!$A$7:$EC$106,74,0)</f>
        <v>55</v>
      </c>
      <c r="L11" s="292">
        <f>VLOOKUP($X$1,'સમગ્ર પરિણામ '!$A$7:$EC$106,75,0)</f>
        <v>0</v>
      </c>
      <c r="M11" s="292">
        <f>VLOOKUP($X$1,'સમગ્ર પરિણામ '!$A$7:$EC$106,76,0)</f>
        <v>0</v>
      </c>
      <c r="N11" s="292" t="str">
        <f>VLOOKUP($X$1,'સમગ્ર પરિણામ '!$A$7:$EC$106,78,0)</f>
        <v>C1</v>
      </c>
      <c r="O11" s="72"/>
      <c r="P11" s="593" t="s">
        <v>57</v>
      </c>
      <c r="Q11" s="594"/>
      <c r="R11" s="594"/>
      <c r="S11" s="595">
        <f>IF(S10="પાસ",K13/7,IF(S10="સિદ્ધિગુણથી પાસ",K13/7,"NA"))</f>
        <v>51.857142857142854</v>
      </c>
      <c r="T11" s="596"/>
      <c r="U11" s="596"/>
      <c r="V11" s="596"/>
      <c r="W11" s="597"/>
      <c r="AC11" s="167"/>
      <c r="AE11" s="295"/>
    </row>
    <row r="12" spans="1:31" ht="21" customHeight="1" thickBot="1" x14ac:dyDescent="0.25">
      <c r="A12" s="619">
        <v>7</v>
      </c>
      <c r="B12" s="620"/>
      <c r="C12" s="621" t="str">
        <f>શાળા!A15</f>
        <v xml:space="preserve">સામાજિક વિજ્ઞાન </v>
      </c>
      <c r="D12" s="621"/>
      <c r="E12" s="621"/>
      <c r="F12" s="621"/>
      <c r="G12" s="621"/>
      <c r="H12" s="296" t="s">
        <v>138</v>
      </c>
      <c r="I12" s="622">
        <v>100</v>
      </c>
      <c r="J12" s="622"/>
      <c r="K12" s="300">
        <f>VLOOKUP($X$1,'સમગ્ર પરિણામ '!$A$7:$EC$106,87,0)</f>
        <v>48</v>
      </c>
      <c r="L12" s="297">
        <f>VLOOKUP($X$1,'સમગ્ર પરિણામ '!$A$7:$EC$106,88,0)</f>
        <v>0</v>
      </c>
      <c r="M12" s="297">
        <f>VLOOKUP($X$1,'સમગ્ર પરિણામ '!$A$7:$EC$106,89,0)</f>
        <v>0</v>
      </c>
      <c r="N12" s="297" t="str">
        <f>VLOOKUP($X$1,'સમગ્ર પરિણામ '!$A$7:$EC$106,91,0)</f>
        <v>C2</v>
      </c>
      <c r="O12" s="72"/>
      <c r="P12" s="586" t="s">
        <v>70</v>
      </c>
      <c r="Q12" s="587"/>
      <c r="R12" s="587"/>
      <c r="S12" s="588">
        <f>VLOOKUP($X$1,'સમગ્ર પરિણામ '!$A$7:$EC$106,131,0)</f>
        <v>3</v>
      </c>
      <c r="T12" s="589"/>
      <c r="U12" s="589"/>
      <c r="V12" s="589"/>
      <c r="W12" s="590"/>
    </row>
    <row r="13" spans="1:31" ht="29.25" customHeight="1" thickTop="1" thickBot="1" x14ac:dyDescent="0.25">
      <c r="A13" s="638" t="s">
        <v>32</v>
      </c>
      <c r="B13" s="639"/>
      <c r="C13" s="639"/>
      <c r="D13" s="639"/>
      <c r="E13" s="639"/>
      <c r="F13" s="639"/>
      <c r="G13" s="639"/>
      <c r="H13" s="640">
        <f>SUM(I6:J12)</f>
        <v>700</v>
      </c>
      <c r="I13" s="640"/>
      <c r="J13" s="640"/>
      <c r="K13" s="641">
        <f>SUM(K6:K12)</f>
        <v>363</v>
      </c>
      <c r="L13" s="641"/>
      <c r="M13" s="641"/>
      <c r="N13" s="298" t="str">
        <f>IF(K13&lt;231,"E",IF(K13&lt;=280,"D",IF(K13&lt;=350,"C2",IF(K13&lt;=420,"C1",IF(K13&lt;=490,"B2",IF(K13&lt;=560,"B1",IF(K13&lt;=630,"A2",IF(K13&lt;=700,"A1","E"))))))))</f>
        <v>C1</v>
      </c>
      <c r="O13" s="72"/>
      <c r="P13" s="72"/>
      <c r="Q13" s="72"/>
      <c r="R13" s="72"/>
      <c r="S13" s="72"/>
      <c r="T13" s="72"/>
      <c r="U13" s="72"/>
      <c r="V13" s="72"/>
      <c r="W13" s="301"/>
    </row>
    <row r="14" spans="1:31" ht="15.75" thickTop="1" x14ac:dyDescent="0.2">
      <c r="A14" s="30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301"/>
    </row>
    <row r="15" spans="1:31" ht="35.25" customHeight="1" thickBot="1" x14ac:dyDescent="0.25">
      <c r="A15" s="577" t="s">
        <v>137</v>
      </c>
      <c r="B15" s="578"/>
      <c r="C15" s="579">
        <f>શાળા!F4</f>
        <v>45417</v>
      </c>
      <c r="D15" s="580"/>
      <c r="E15" s="580"/>
      <c r="F15" s="580"/>
      <c r="G15" s="580"/>
      <c r="H15" s="202"/>
      <c r="I15" s="642"/>
      <c r="J15" s="642"/>
      <c r="K15" s="642"/>
      <c r="L15" s="642"/>
      <c r="M15" s="642"/>
      <c r="N15" s="27"/>
      <c r="O15" s="72"/>
      <c r="P15" s="472"/>
      <c r="Q15" s="472"/>
      <c r="R15" s="472"/>
      <c r="S15" s="472"/>
      <c r="T15" s="472"/>
      <c r="U15" s="472"/>
      <c r="V15" s="472"/>
      <c r="W15" s="473"/>
    </row>
    <row r="16" spans="1:31" ht="21.75" customHeight="1" thickBot="1" x14ac:dyDescent="0.25">
      <c r="A16" s="303"/>
      <c r="B16" s="304"/>
      <c r="C16" s="304"/>
      <c r="D16" s="304"/>
      <c r="E16" s="304"/>
      <c r="F16" s="304"/>
      <c r="G16" s="304"/>
      <c r="H16" s="304"/>
      <c r="I16" s="630" t="s">
        <v>136</v>
      </c>
      <c r="J16" s="630"/>
      <c r="K16" s="630"/>
      <c r="L16" s="630"/>
      <c r="M16" s="630"/>
      <c r="N16" s="304"/>
      <c r="O16" s="304"/>
      <c r="P16" s="631" t="s">
        <v>34</v>
      </c>
      <c r="Q16" s="631"/>
      <c r="R16" s="631"/>
      <c r="S16" s="631"/>
      <c r="T16" s="631"/>
      <c r="U16" s="631"/>
      <c r="V16" s="631"/>
      <c r="W16" s="632"/>
    </row>
    <row r="17" spans="1:31" ht="15.75" thickBo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31" ht="44.25" customHeight="1" x14ac:dyDescent="0.2">
      <c r="A18" s="602" t="str">
        <f>શાળા!$B$1</f>
        <v xml:space="preserve">શ્રી જનકપુરી વિદ્યાલય </v>
      </c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4" t="str">
        <f>શાળા!B2</f>
        <v>લોંગડી , તા.મહુવા</v>
      </c>
      <c r="Q18" s="604"/>
      <c r="R18" s="604"/>
      <c r="S18" s="604"/>
      <c r="T18" s="604"/>
      <c r="U18" s="604"/>
      <c r="V18" s="604"/>
      <c r="W18" s="605"/>
      <c r="X18" s="390">
        <f>X1+1</f>
        <v>2</v>
      </c>
      <c r="Y18" s="197"/>
    </row>
    <row r="19" spans="1:31" ht="33.75" customHeight="1" thickBot="1" x14ac:dyDescent="0.25">
      <c r="A19" s="606" t="s">
        <v>58</v>
      </c>
      <c r="B19" s="607"/>
      <c r="C19" s="608" t="str">
        <f>શાળા!$B$6</f>
        <v>2023-24</v>
      </c>
      <c r="D19" s="608"/>
      <c r="E19" s="608"/>
      <c r="F19" s="643" t="s">
        <v>228</v>
      </c>
      <c r="G19" s="643"/>
      <c r="H19" s="643"/>
      <c r="I19" s="643"/>
      <c r="J19" s="643"/>
      <c r="K19" s="643"/>
      <c r="L19" s="643"/>
      <c r="M19" s="643"/>
      <c r="N19" s="643"/>
      <c r="O19" s="643"/>
      <c r="P19" s="644" t="s">
        <v>61</v>
      </c>
      <c r="Q19" s="644"/>
      <c r="R19" s="644"/>
      <c r="S19" s="644"/>
      <c r="T19" s="644"/>
      <c r="U19" s="608">
        <f>શાળા!$B$3</f>
        <v>62.0246</v>
      </c>
      <c r="V19" s="608"/>
      <c r="W19" s="609"/>
    </row>
    <row r="20" spans="1:31" ht="22.5" customHeight="1" x14ac:dyDescent="0.2">
      <c r="A20" s="611" t="s">
        <v>134</v>
      </c>
      <c r="B20" s="612"/>
      <c r="C20" s="613" t="str">
        <f>VLOOKUP($X$18,'વિદ્યાર્થી માહિતી'!$A$2:$O$101,3,0)</f>
        <v xml:space="preserve">મેરામણ ગરેજા </v>
      </c>
      <c r="D20" s="614"/>
      <c r="E20" s="614"/>
      <c r="F20" s="614"/>
      <c r="G20" s="614"/>
      <c r="H20" s="614"/>
      <c r="I20" s="614"/>
      <c r="J20" s="615"/>
      <c r="K20" s="201" t="s">
        <v>47</v>
      </c>
      <c r="L20" s="623" t="str">
        <f>શાળા!B4</f>
        <v>9-A</v>
      </c>
      <c r="M20" s="623"/>
      <c r="N20" s="623"/>
      <c r="O20" s="490" t="s">
        <v>23</v>
      </c>
      <c r="P20" s="490"/>
      <c r="Q20" s="490"/>
      <c r="R20" s="490"/>
      <c r="S20" s="490"/>
      <c r="T20" s="624">
        <f>VLOOKUP($X$18,'વિદ્યાર્થી માહિતી'!$A$2:$O$101,4,0)</f>
        <v>126</v>
      </c>
      <c r="U20" s="624"/>
      <c r="V20" s="624"/>
      <c r="W20" s="625"/>
    </row>
    <row r="21" spans="1:31" ht="22.5" customHeight="1" thickBot="1" x14ac:dyDescent="0.25">
      <c r="A21" s="611"/>
      <c r="B21" s="612"/>
      <c r="C21" s="616"/>
      <c r="D21" s="617"/>
      <c r="E21" s="617"/>
      <c r="F21" s="617"/>
      <c r="G21" s="617"/>
      <c r="H21" s="617"/>
      <c r="I21" s="617"/>
      <c r="J21" s="618"/>
      <c r="K21" s="626" t="s">
        <v>21</v>
      </c>
      <c r="L21" s="626"/>
      <c r="M21" s="627">
        <f>VLOOKUP($X$18,'વિદ્યાર્થી માહિતી'!$A$2:$O$101,2,0)</f>
        <v>902</v>
      </c>
      <c r="N21" s="627"/>
      <c r="O21" s="499" t="s">
        <v>24</v>
      </c>
      <c r="P21" s="499"/>
      <c r="Q21" s="499"/>
      <c r="R21" s="499"/>
      <c r="S21" s="628">
        <f>VLOOKUP($X$18,'વિદ્યાર્થી માહિતી'!$A$2:$O$101,5,0)</f>
        <v>38021</v>
      </c>
      <c r="T21" s="628"/>
      <c r="U21" s="628"/>
      <c r="V21" s="628"/>
      <c r="W21" s="629"/>
      <c r="X21" s="197"/>
    </row>
    <row r="22" spans="1:31" ht="37.5" customHeight="1" x14ac:dyDescent="0.2">
      <c r="A22" s="584" t="s">
        <v>20</v>
      </c>
      <c r="B22" s="585"/>
      <c r="C22" s="645" t="s">
        <v>27</v>
      </c>
      <c r="D22" s="646"/>
      <c r="E22" s="646"/>
      <c r="F22" s="646"/>
      <c r="G22" s="646"/>
      <c r="H22" s="647"/>
      <c r="I22" s="610" t="s">
        <v>32</v>
      </c>
      <c r="J22" s="610"/>
      <c r="K22" s="289" t="s">
        <v>56</v>
      </c>
      <c r="L22" s="290" t="s">
        <v>180</v>
      </c>
      <c r="M22" s="290" t="s">
        <v>72</v>
      </c>
      <c r="N22" s="290" t="s">
        <v>181</v>
      </c>
      <c r="O22" s="650" t="s">
        <v>230</v>
      </c>
      <c r="P22" s="499"/>
      <c r="Q22" s="499"/>
      <c r="R22" s="651">
        <f>VLOOKUP($X$18,'વિદ્યાર્થી માહિતી'!$A$2:$O$101,11,0)</f>
        <v>235</v>
      </c>
      <c r="S22" s="651"/>
      <c r="T22" s="651"/>
      <c r="U22" s="306" t="s">
        <v>231</v>
      </c>
      <c r="V22" s="652">
        <f>VLOOKUP($X$18,'વિદ્યાર્થી માહિતી'!$A$2:$O$101,12,0)</f>
        <v>218</v>
      </c>
      <c r="W22" s="653"/>
    </row>
    <row r="23" spans="1:31" ht="21" customHeight="1" x14ac:dyDescent="0.2">
      <c r="A23" s="584">
        <v>1</v>
      </c>
      <c r="B23" s="585"/>
      <c r="C23" s="583" t="str">
        <f>શાળા!A9</f>
        <v xml:space="preserve">ગુજરાતી </v>
      </c>
      <c r="D23" s="583"/>
      <c r="E23" s="583"/>
      <c r="F23" s="583"/>
      <c r="G23" s="583"/>
      <c r="H23" s="291" t="s">
        <v>138</v>
      </c>
      <c r="I23" s="581">
        <v>100</v>
      </c>
      <c r="J23" s="581"/>
      <c r="K23" s="299">
        <f>VLOOKUP($X$18,'સમગ્ર પરિણામ '!$A$7:$EC$106,9,0)</f>
        <v>66</v>
      </c>
      <c r="L23" s="292">
        <f>VLOOKUP($X$18,'સમગ્ર પરિણામ '!$A$7:$EC$106,10,0)</f>
        <v>0</v>
      </c>
      <c r="M23" s="292">
        <f>VLOOKUP($X$18,'સમગ્ર પરિણામ '!$A$7:$EC$106,11,0)</f>
        <v>0</v>
      </c>
      <c r="N23" s="292" t="str">
        <f>VLOOKUP($X$18,'સમગ્ર પરિણામ '!$A$7:$EC$106,13,0)</f>
        <v>B2</v>
      </c>
      <c r="O23" s="72"/>
      <c r="P23" s="581" t="s">
        <v>179</v>
      </c>
      <c r="Q23" s="581"/>
      <c r="R23" s="581"/>
      <c r="S23" s="581"/>
      <c r="T23" s="581"/>
      <c r="U23" s="581"/>
      <c r="V23" s="581"/>
      <c r="W23" s="582"/>
    </row>
    <row r="24" spans="1:31" ht="21" customHeight="1" x14ac:dyDescent="0.2">
      <c r="A24" s="584">
        <v>2</v>
      </c>
      <c r="B24" s="585"/>
      <c r="C24" s="583" t="str">
        <f>શાળા!A10</f>
        <v xml:space="preserve">અંગ્રેજી </v>
      </c>
      <c r="D24" s="583"/>
      <c r="E24" s="583"/>
      <c r="F24" s="583"/>
      <c r="G24" s="583"/>
      <c r="H24" s="291" t="s">
        <v>138</v>
      </c>
      <c r="I24" s="581">
        <v>100</v>
      </c>
      <c r="J24" s="581"/>
      <c r="K24" s="299">
        <f>VLOOKUP($X$18,'સમગ્ર પરિણામ '!$A$7:$EC$106,22,0)</f>
        <v>69</v>
      </c>
      <c r="L24" s="292">
        <f>VLOOKUP($X$18,'સમગ્ર પરિણામ '!$A$7:$EC$106,23,0)</f>
        <v>0</v>
      </c>
      <c r="M24" s="292">
        <f>VLOOKUP($X$18,'સમગ્ર પરિણામ '!$A$7:$EC$106,24,0)</f>
        <v>0</v>
      </c>
      <c r="N24" s="292" t="str">
        <f>VLOOKUP($X$18,'સમગ્ર પરિણામ '!$A$7:$EC$106,26,0)</f>
        <v>B2</v>
      </c>
      <c r="O24" s="72"/>
      <c r="P24" s="293">
        <v>1</v>
      </c>
      <c r="Q24" s="591" t="str">
        <f>VLOOKUP($X$18,'વિદ્યાર્થી માહિતી'!$A$2:$O$101,13,0)</f>
        <v>શા.શી.</v>
      </c>
      <c r="R24" s="591"/>
      <c r="S24" s="591"/>
      <c r="T24" s="591"/>
      <c r="U24" s="591"/>
      <c r="V24" s="598" t="str">
        <f>VLOOKUP($X$18,'સમગ્ર પરિણામ '!$A$7:$EC$106,102,0)</f>
        <v>A2</v>
      </c>
      <c r="W24" s="599"/>
    </row>
    <row r="25" spans="1:31" ht="21" customHeight="1" x14ac:dyDescent="0.2">
      <c r="A25" s="584">
        <v>3</v>
      </c>
      <c r="B25" s="585"/>
      <c r="C25" s="583" t="str">
        <f>શાળા!A11</f>
        <v xml:space="preserve">હિન્દી </v>
      </c>
      <c r="D25" s="583"/>
      <c r="E25" s="583"/>
      <c r="F25" s="583"/>
      <c r="G25" s="583"/>
      <c r="H25" s="291" t="s">
        <v>138</v>
      </c>
      <c r="I25" s="581">
        <v>100</v>
      </c>
      <c r="J25" s="581"/>
      <c r="K25" s="299">
        <f>VLOOKUP($X$18,'સમગ્ર પરિણામ '!$A$7:$EC$106,35,0)</f>
        <v>74</v>
      </c>
      <c r="L25" s="292">
        <f>VLOOKUP($X$18,'સમગ્ર પરિણામ '!$A$7:$EC$106,36,0)</f>
        <v>0</v>
      </c>
      <c r="M25" s="292">
        <f>VLOOKUP($X$18,'સમગ્ર પરિણામ '!$A$7:$EC$106,37,0)</f>
        <v>0</v>
      </c>
      <c r="N25" s="292" t="str">
        <f>VLOOKUP($X$18,'સમગ્ર પરિણામ '!$A$7:$EC$106,39,0)</f>
        <v>B1</v>
      </c>
      <c r="O25" s="72"/>
      <c r="P25" s="293">
        <v>2</v>
      </c>
      <c r="Q25" s="591" t="str">
        <f>VLOOKUP($X$18,'વિદ્યાર્થી માહિતી'!$A$2:$O$101,14,0)</f>
        <v xml:space="preserve">કોમ્પ્યુટર </v>
      </c>
      <c r="R25" s="591"/>
      <c r="S25" s="591"/>
      <c r="T25" s="591"/>
      <c r="U25" s="591"/>
      <c r="V25" s="598" t="str">
        <f>VLOOKUP($X$18,'સમગ્ર પરિણામ '!$A$7:$EC$106,113,0)</f>
        <v>A1</v>
      </c>
      <c r="W25" s="599"/>
      <c r="AB25" s="72"/>
      <c r="AC25" s="72"/>
      <c r="AD25" s="72"/>
    </row>
    <row r="26" spans="1:31" ht="21" customHeight="1" x14ac:dyDescent="0.2">
      <c r="A26" s="584">
        <v>4</v>
      </c>
      <c r="B26" s="585"/>
      <c r="C26" s="583" t="str">
        <f>શાળા!A12</f>
        <v>સંસ્કૃત</v>
      </c>
      <c r="D26" s="583"/>
      <c r="E26" s="583"/>
      <c r="F26" s="583"/>
      <c r="G26" s="583"/>
      <c r="H26" s="291" t="s">
        <v>138</v>
      </c>
      <c r="I26" s="581">
        <v>100</v>
      </c>
      <c r="J26" s="581"/>
      <c r="K26" s="299">
        <f>VLOOKUP($X$18,'સમગ્ર પરિણામ '!$A$7:$EC$106,48,0)</f>
        <v>72</v>
      </c>
      <c r="L26" s="292">
        <f>VLOOKUP($X$18,'સમગ્ર પરિણામ '!$A$7:$EC$106,49,0)</f>
        <v>0</v>
      </c>
      <c r="M26" s="292">
        <f>VLOOKUP($X$18,'સમગ્ર પરિણામ '!$A$7:$EC$106,50,0)</f>
        <v>0</v>
      </c>
      <c r="N26" s="292" t="str">
        <f>VLOOKUP($X$18,'સમગ્ર પરિણામ '!$A$7:$EC$106,52,0)</f>
        <v>B1</v>
      </c>
      <c r="O26" s="72"/>
      <c r="P26" s="294">
        <v>3</v>
      </c>
      <c r="Q26" s="591" t="str">
        <f>VLOOKUP($X$18,'વિદ્યાર્થી માહિતી'!$A$2:$O$101,15,0)</f>
        <v xml:space="preserve">એપેરલ </v>
      </c>
      <c r="R26" s="591"/>
      <c r="S26" s="591"/>
      <c r="T26" s="591"/>
      <c r="U26" s="591"/>
      <c r="V26" s="600" t="str">
        <f>VLOOKUP($X$18,'સમગ્ર પરિણામ '!$A$7:$EC$106,124,0)</f>
        <v>A2</v>
      </c>
      <c r="W26" s="601"/>
      <c r="AC26" s="27"/>
    </row>
    <row r="27" spans="1:31" ht="24" customHeight="1" x14ac:dyDescent="0.2">
      <c r="A27" s="584">
        <v>5</v>
      </c>
      <c r="B27" s="585"/>
      <c r="C27" s="583" t="str">
        <f>શાળા!A13</f>
        <v>ગણીત</v>
      </c>
      <c r="D27" s="583"/>
      <c r="E27" s="583"/>
      <c r="F27" s="583"/>
      <c r="G27" s="583"/>
      <c r="H27" s="291" t="s">
        <v>138</v>
      </c>
      <c r="I27" s="581">
        <v>100</v>
      </c>
      <c r="J27" s="581"/>
      <c r="K27" s="299">
        <f>VLOOKUP($X$18,'સમગ્ર પરિણામ '!$A$7:$EC$106,61,0)</f>
        <v>78</v>
      </c>
      <c r="L27" s="292">
        <f>VLOOKUP($X$18,'સમગ્ર પરિણામ '!$A$7:$EC$106,62,0)</f>
        <v>0</v>
      </c>
      <c r="M27" s="292">
        <f>VLOOKUP($X$18,'સમગ્ર પરિણામ '!$A$7:$EC$106,63,0)</f>
        <v>0</v>
      </c>
      <c r="N27" s="292" t="str">
        <f>VLOOKUP($X$18,'સમગ્ર પરિણામ '!$A$7:$EC$106,65,0)</f>
        <v>B1</v>
      </c>
      <c r="O27" s="72"/>
      <c r="P27" s="633" t="s">
        <v>62</v>
      </c>
      <c r="Q27" s="634"/>
      <c r="R27" s="634"/>
      <c r="S27" s="635" t="str">
        <f>VLOOKUP($X$18,'સમગ્ર પરિણામ '!$A$7:$EC$106,129,0)</f>
        <v>પાસ</v>
      </c>
      <c r="T27" s="636"/>
      <c r="U27" s="636"/>
      <c r="V27" s="636"/>
      <c r="W27" s="637"/>
      <c r="AC27" s="167"/>
    </row>
    <row r="28" spans="1:31" ht="21" customHeight="1" x14ac:dyDescent="0.2">
      <c r="A28" s="584">
        <v>6</v>
      </c>
      <c r="B28" s="585"/>
      <c r="C28" s="583" t="str">
        <f>શાળા!A14</f>
        <v xml:space="preserve">વિજ્ઞાન </v>
      </c>
      <c r="D28" s="583"/>
      <c r="E28" s="583"/>
      <c r="F28" s="583"/>
      <c r="G28" s="583"/>
      <c r="H28" s="291" t="s">
        <v>138</v>
      </c>
      <c r="I28" s="581">
        <v>100</v>
      </c>
      <c r="J28" s="581"/>
      <c r="K28" s="299">
        <f>VLOOKUP($X$18,'સમગ્ર પરિણામ '!$A$7:$EC$106,74,0)</f>
        <v>76</v>
      </c>
      <c r="L28" s="292">
        <f>VLOOKUP($X$18,'સમગ્ર પરિણામ '!$A$7:$EC$106,75,0)</f>
        <v>0</v>
      </c>
      <c r="M28" s="292">
        <f>VLOOKUP($X$18,'સમગ્ર પરિણામ '!$A$7:$EC$106,76,0)</f>
        <v>0</v>
      </c>
      <c r="N28" s="292" t="str">
        <f>VLOOKUP($X$18,'સમગ્ર પરિણામ '!$A$7:$EC$106,78,0)</f>
        <v>B1</v>
      </c>
      <c r="O28" s="72"/>
      <c r="P28" s="593" t="s">
        <v>57</v>
      </c>
      <c r="Q28" s="594"/>
      <c r="R28" s="594"/>
      <c r="S28" s="595">
        <f>IF(S27="પાસ",K30/7,IF(S27="સિદ્ધિગુણથી પાસ",K30/7,"NA"))</f>
        <v>73.571428571428569</v>
      </c>
      <c r="T28" s="596"/>
      <c r="U28" s="596"/>
      <c r="V28" s="596"/>
      <c r="W28" s="597"/>
      <c r="AC28" s="167"/>
      <c r="AE28" s="295"/>
    </row>
    <row r="29" spans="1:31" ht="21" customHeight="1" thickBot="1" x14ac:dyDescent="0.25">
      <c r="A29" s="619">
        <v>7</v>
      </c>
      <c r="B29" s="620"/>
      <c r="C29" s="583" t="str">
        <f>શાળા!A15</f>
        <v xml:space="preserve">સામાજિક વિજ્ઞાન </v>
      </c>
      <c r="D29" s="583"/>
      <c r="E29" s="583"/>
      <c r="F29" s="583"/>
      <c r="G29" s="583"/>
      <c r="H29" s="296" t="s">
        <v>138</v>
      </c>
      <c r="I29" s="622">
        <v>100</v>
      </c>
      <c r="J29" s="622"/>
      <c r="K29" s="300">
        <f>VLOOKUP($X$18,'સમગ્ર પરિણામ '!$A$7:$EC$106,87,0)</f>
        <v>80</v>
      </c>
      <c r="L29" s="297">
        <f>VLOOKUP($X$18,'સમગ્ર પરિણામ '!$A$7:$EC$106,88,0)</f>
        <v>0</v>
      </c>
      <c r="M29" s="297">
        <f>VLOOKUP($X$18,'સમગ્ર પરિણામ '!$A$7:$EC$106,89,0)</f>
        <v>0</v>
      </c>
      <c r="N29" s="297" t="str">
        <f>VLOOKUP($X$18,'સમગ્ર પરિણામ '!$A$7:$EC$106,91,0)</f>
        <v>B1</v>
      </c>
      <c r="O29" s="72"/>
      <c r="P29" s="586" t="s">
        <v>70</v>
      </c>
      <c r="Q29" s="587"/>
      <c r="R29" s="587"/>
      <c r="S29" s="588">
        <f>VLOOKUP($X$18,'સમગ્ર પરિણામ '!$A$7:$EC$106,131,0)</f>
        <v>1</v>
      </c>
      <c r="T29" s="589"/>
      <c r="U29" s="589"/>
      <c r="V29" s="589"/>
      <c r="W29" s="590"/>
    </row>
    <row r="30" spans="1:31" ht="29.25" customHeight="1" thickTop="1" thickBot="1" x14ac:dyDescent="0.25">
      <c r="A30" s="638" t="s">
        <v>32</v>
      </c>
      <c r="B30" s="639"/>
      <c r="C30" s="639"/>
      <c r="D30" s="639"/>
      <c r="E30" s="639"/>
      <c r="F30" s="639"/>
      <c r="G30" s="639"/>
      <c r="H30" s="640">
        <f>SUM(I23:J29)</f>
        <v>700</v>
      </c>
      <c r="I30" s="640"/>
      <c r="J30" s="640"/>
      <c r="K30" s="641">
        <f>SUM(K23:K29)</f>
        <v>515</v>
      </c>
      <c r="L30" s="641"/>
      <c r="M30" s="641"/>
      <c r="N30" s="370" t="str">
        <f>IF(K30&lt;231,"E",IF(K30&lt;=280,"D",IF(K30&lt;=350,"C2",IF(K30&lt;=420,"C1",IF(K30&lt;=490,"B2",IF(K30&lt;=560,"B1",IF(K30&lt;=630,"A2",IF(K30&lt;=700,"A1","E"))))))))</f>
        <v>B1</v>
      </c>
      <c r="O30" s="72"/>
      <c r="P30" s="72"/>
      <c r="Q30" s="72"/>
      <c r="R30" s="72"/>
      <c r="S30" s="72"/>
      <c r="T30" s="72"/>
      <c r="U30" s="72"/>
      <c r="V30" s="72"/>
      <c r="W30" s="301"/>
    </row>
    <row r="31" spans="1:31" ht="15.75" thickTop="1" x14ac:dyDescent="0.2">
      <c r="A31" s="30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301"/>
    </row>
    <row r="32" spans="1:31" ht="35.25" customHeight="1" thickBot="1" x14ac:dyDescent="0.25">
      <c r="A32" s="577" t="s">
        <v>137</v>
      </c>
      <c r="B32" s="578"/>
      <c r="C32" s="579">
        <f>શાળા!F4</f>
        <v>45417</v>
      </c>
      <c r="D32" s="580"/>
      <c r="E32" s="580"/>
      <c r="F32" s="580"/>
      <c r="G32" s="580"/>
      <c r="H32" s="202"/>
      <c r="I32" s="642"/>
      <c r="J32" s="642"/>
      <c r="K32" s="642"/>
      <c r="L32" s="642"/>
      <c r="M32" s="642"/>
      <c r="N32" s="27"/>
      <c r="O32" s="72"/>
      <c r="P32" s="472"/>
      <c r="Q32" s="472"/>
      <c r="R32" s="472"/>
      <c r="S32" s="472"/>
      <c r="T32" s="472"/>
      <c r="U32" s="472"/>
      <c r="V32" s="472"/>
      <c r="W32" s="473"/>
    </row>
    <row r="33" spans="1:23" ht="21.75" customHeight="1" thickBot="1" x14ac:dyDescent="0.25">
      <c r="A33" s="303"/>
      <c r="B33" s="304"/>
      <c r="C33" s="304"/>
      <c r="D33" s="304"/>
      <c r="E33" s="304"/>
      <c r="F33" s="304"/>
      <c r="G33" s="304"/>
      <c r="H33" s="304"/>
      <c r="I33" s="630" t="s">
        <v>136</v>
      </c>
      <c r="J33" s="630"/>
      <c r="K33" s="630"/>
      <c r="L33" s="630"/>
      <c r="M33" s="630"/>
      <c r="N33" s="304"/>
      <c r="O33" s="304"/>
      <c r="P33" s="631" t="s">
        <v>34</v>
      </c>
      <c r="Q33" s="631"/>
      <c r="R33" s="631"/>
      <c r="S33" s="631"/>
      <c r="T33" s="631"/>
      <c r="U33" s="631"/>
      <c r="V33" s="631"/>
      <c r="W33" s="632"/>
    </row>
  </sheetData>
  <sheetProtection password="CC35" sheet="1" objects="1" scenarios="1" formatCells="0" formatColumns="0" formatRows="0" sort="0"/>
  <mergeCells count="130">
    <mergeCell ref="F2:O2"/>
    <mergeCell ref="P2:T2"/>
    <mergeCell ref="F19:O19"/>
    <mergeCell ref="P19:T19"/>
    <mergeCell ref="C22:H22"/>
    <mergeCell ref="C5:H5"/>
    <mergeCell ref="V5:W5"/>
    <mergeCell ref="O5:Q5"/>
    <mergeCell ref="R5:T5"/>
    <mergeCell ref="O22:Q22"/>
    <mergeCell ref="R22:T22"/>
    <mergeCell ref="V22:W22"/>
    <mergeCell ref="T3:W3"/>
    <mergeCell ref="L3:N3"/>
    <mergeCell ref="O3:S3"/>
    <mergeCell ref="A13:G13"/>
    <mergeCell ref="I16:M16"/>
    <mergeCell ref="I15:M15"/>
    <mergeCell ref="P16:W16"/>
    <mergeCell ref="S10:W10"/>
    <mergeCell ref="P10:R10"/>
    <mergeCell ref="P15:W15"/>
    <mergeCell ref="H13:J13"/>
    <mergeCell ref="K13:M13"/>
    <mergeCell ref="K4:L4"/>
    <mergeCell ref="M4:N4"/>
    <mergeCell ref="O4:R4"/>
    <mergeCell ref="S4:W4"/>
    <mergeCell ref="A32:B32"/>
    <mergeCell ref="C32:G32"/>
    <mergeCell ref="P28:R28"/>
    <mergeCell ref="S28:W28"/>
    <mergeCell ref="A29:B29"/>
    <mergeCell ref="C29:G29"/>
    <mergeCell ref="I29:J29"/>
    <mergeCell ref="A25:B25"/>
    <mergeCell ref="C25:G25"/>
    <mergeCell ref="I25:J25"/>
    <mergeCell ref="Q25:U25"/>
    <mergeCell ref="V25:W25"/>
    <mergeCell ref="P23:W23"/>
    <mergeCell ref="A24:B24"/>
    <mergeCell ref="C24:G24"/>
    <mergeCell ref="I24:J24"/>
    <mergeCell ref="Q24:U24"/>
    <mergeCell ref="V24:W24"/>
    <mergeCell ref="A22:B22"/>
    <mergeCell ref="I22:J22"/>
    <mergeCell ref="I33:M33"/>
    <mergeCell ref="P33:W33"/>
    <mergeCell ref="A27:B27"/>
    <mergeCell ref="C27:G27"/>
    <mergeCell ref="I27:J27"/>
    <mergeCell ref="A28:B28"/>
    <mergeCell ref="C28:G28"/>
    <mergeCell ref="I28:J28"/>
    <mergeCell ref="A26:B26"/>
    <mergeCell ref="C26:G26"/>
    <mergeCell ref="I26:J26"/>
    <mergeCell ref="Q26:U26"/>
    <mergeCell ref="V26:W26"/>
    <mergeCell ref="P27:R27"/>
    <mergeCell ref="S27:W27"/>
    <mergeCell ref="P29:R29"/>
    <mergeCell ref="S29:W29"/>
    <mergeCell ref="A30:G30"/>
    <mergeCell ref="H30:J30"/>
    <mergeCell ref="K30:M30"/>
    <mergeCell ref="I32:M32"/>
    <mergeCell ref="P32:W32"/>
    <mergeCell ref="A23:B23"/>
    <mergeCell ref="C23:G23"/>
    <mergeCell ref="I23:J23"/>
    <mergeCell ref="A20:B21"/>
    <mergeCell ref="C20:J21"/>
    <mergeCell ref="L20:N20"/>
    <mergeCell ref="O20:S20"/>
    <mergeCell ref="T20:W20"/>
    <mergeCell ref="K21:L21"/>
    <mergeCell ref="M21:N21"/>
    <mergeCell ref="O21:R21"/>
    <mergeCell ref="S21:W21"/>
    <mergeCell ref="A18:O18"/>
    <mergeCell ref="P18:W18"/>
    <mergeCell ref="A19:B19"/>
    <mergeCell ref="C19:E19"/>
    <mergeCell ref="U19:W19"/>
    <mergeCell ref="A1:O1"/>
    <mergeCell ref="P1:W1"/>
    <mergeCell ref="A2:B2"/>
    <mergeCell ref="C2:E2"/>
    <mergeCell ref="U2:W2"/>
    <mergeCell ref="A6:B6"/>
    <mergeCell ref="C6:G6"/>
    <mergeCell ref="I6:J6"/>
    <mergeCell ref="A5:B5"/>
    <mergeCell ref="I5:J5"/>
    <mergeCell ref="A3:B4"/>
    <mergeCell ref="C3:J4"/>
    <mergeCell ref="A7:B7"/>
    <mergeCell ref="C7:G7"/>
    <mergeCell ref="I7:J7"/>
    <mergeCell ref="A8:B8"/>
    <mergeCell ref="A12:B12"/>
    <mergeCell ref="C12:G12"/>
    <mergeCell ref="I12:J12"/>
    <mergeCell ref="A15:B15"/>
    <mergeCell ref="C15:G15"/>
    <mergeCell ref="P6:W6"/>
    <mergeCell ref="C8:G8"/>
    <mergeCell ref="I8:J8"/>
    <mergeCell ref="A10:B10"/>
    <mergeCell ref="C10:G10"/>
    <mergeCell ref="I10:J10"/>
    <mergeCell ref="A9:B9"/>
    <mergeCell ref="C9:G9"/>
    <mergeCell ref="I9:J9"/>
    <mergeCell ref="A11:B11"/>
    <mergeCell ref="C11:G11"/>
    <mergeCell ref="I11:J11"/>
    <mergeCell ref="P12:R12"/>
    <mergeCell ref="S12:W12"/>
    <mergeCell ref="Q7:U7"/>
    <mergeCell ref="Q8:U8"/>
    <mergeCell ref="Q9:U9"/>
    <mergeCell ref="P11:R11"/>
    <mergeCell ref="S11:W11"/>
    <mergeCell ref="V7:W7"/>
    <mergeCell ref="V8:W8"/>
    <mergeCell ref="V9:W9"/>
  </mergeCells>
  <conditionalFormatting sqref="K6:K12 N6:N12 K23:K29 N23:N29">
    <cfRule type="cellIs" dxfId="13" priority="7" operator="lessThan">
      <formula>17</formula>
    </cfRule>
  </conditionalFormatting>
  <conditionalFormatting sqref="L6:M12 L23:M29">
    <cfRule type="cellIs" dxfId="12" priority="5" operator="lessThan">
      <formula>1</formula>
    </cfRule>
  </conditionalFormatting>
  <pageMargins left="0.59055118110236204" right="0.39370078740157499" top="0.43307086614173201" bottom="0.511811023622047" header="0.31496062992126" footer="0.31496062992126"/>
  <pageSetup paperSize="9" scale="95" orientation="portrait" horizontalDpi="300" verticalDpi="300" r:id="rId1"/>
  <ignoredErrors>
    <ignoredError sqref="K6:K12 L6:M12 N6:N12 V7:V8 C6:G12 C15 R5 V5 R22 V2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D27"/>
  <sheetViews>
    <sheetView zoomScale="70" zoomScaleNormal="70" workbookViewId="0">
      <selection activeCell="Z24" sqref="Z24"/>
    </sheetView>
  </sheetViews>
  <sheetFormatPr defaultColWidth="9.14453125" defaultRowHeight="15" x14ac:dyDescent="0.2"/>
  <cols>
    <col min="1" max="1" width="4.5703125" style="25" customWidth="1"/>
    <col min="2" max="2" width="3.62890625" style="25" customWidth="1"/>
    <col min="3" max="3" width="4.5703125" style="25" customWidth="1"/>
    <col min="4" max="6" width="5.51171875" style="25" customWidth="1"/>
    <col min="7" max="7" width="4.5703125" style="25" customWidth="1"/>
    <col min="8" max="8" width="2.95703125" style="25" customWidth="1"/>
    <col min="9" max="9" width="4.16796875" style="25" customWidth="1"/>
    <col min="10" max="10" width="6.72265625" style="25" customWidth="1"/>
    <col min="11" max="11" width="12.375" style="25" customWidth="1"/>
    <col min="12" max="12" width="9.81640625" style="25" customWidth="1"/>
    <col min="13" max="13" width="9.953125" style="25" customWidth="1"/>
    <col min="14" max="14" width="7.6640625" style="25" customWidth="1"/>
    <col min="15" max="15" width="4.3046875" style="25" customWidth="1"/>
    <col min="16" max="16" width="6.1875" style="25" customWidth="1"/>
    <col min="17" max="17" width="2.95703125" style="25" customWidth="1"/>
    <col min="18" max="18" width="4.5703125" style="25" customWidth="1"/>
    <col min="19" max="19" width="2.15234375" style="25" customWidth="1"/>
    <col min="20" max="20" width="2.015625" style="25" customWidth="1"/>
    <col min="21" max="21" width="3.62890625" style="25" customWidth="1"/>
    <col min="22" max="22" width="3.765625" style="25" customWidth="1"/>
    <col min="23" max="23" width="6.3203125" style="25" customWidth="1"/>
    <col min="24" max="16384" width="9.14453125" style="25"/>
  </cols>
  <sheetData>
    <row r="1" spans="1:30" ht="40.5" customHeight="1" thickTop="1" x14ac:dyDescent="0.2">
      <c r="A1" s="662" t="str">
        <f>શાળા!B1</f>
        <v xml:space="preserve">શ્રી જનકપુરી વિદ્યાલય 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4"/>
      <c r="Q1" s="72"/>
      <c r="R1" s="72"/>
      <c r="S1" s="72"/>
      <c r="T1" s="72"/>
      <c r="U1" s="72"/>
      <c r="V1" s="72"/>
      <c r="W1" s="72"/>
      <c r="X1" s="72"/>
    </row>
    <row r="2" spans="1:30" ht="24" customHeight="1" thickBot="1" x14ac:dyDescent="0.25">
      <c r="A2" s="659" t="str">
        <f>શાળા!B2</f>
        <v>લોંગડી , તા.મહુવા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1"/>
      <c r="Q2" s="209"/>
      <c r="R2" s="209"/>
      <c r="S2" s="209"/>
      <c r="T2" s="209"/>
      <c r="U2" s="209"/>
      <c r="V2" s="209"/>
      <c r="W2" s="209"/>
      <c r="X2" s="72"/>
    </row>
    <row r="3" spans="1:30" ht="45" customHeight="1" thickBot="1" x14ac:dyDescent="0.25">
      <c r="A3" s="654" t="s">
        <v>58</v>
      </c>
      <c r="B3" s="655"/>
      <c r="C3" s="656" t="str">
        <f>શાળા!B6</f>
        <v>2023-24</v>
      </c>
      <c r="D3" s="656"/>
      <c r="E3" s="656"/>
      <c r="F3" s="199"/>
      <c r="G3" s="199"/>
      <c r="H3" s="199"/>
      <c r="I3" s="199"/>
      <c r="J3" s="199"/>
      <c r="K3" s="199"/>
      <c r="L3" s="199"/>
      <c r="M3" s="199"/>
      <c r="N3" s="198" t="s">
        <v>61</v>
      </c>
      <c r="O3" s="657">
        <f>શાળા!B3</f>
        <v>62.0246</v>
      </c>
      <c r="P3" s="658"/>
      <c r="Q3" s="199"/>
      <c r="R3" s="72"/>
      <c r="S3" s="72"/>
      <c r="T3" s="72"/>
      <c r="U3" s="72"/>
      <c r="V3" s="72"/>
      <c r="W3" s="72"/>
      <c r="X3" s="72"/>
    </row>
    <row r="4" spans="1:30" ht="43.5" customHeight="1" thickBot="1" x14ac:dyDescent="0.25">
      <c r="A4" s="679" t="s">
        <v>134</v>
      </c>
      <c r="B4" s="612"/>
      <c r="C4" s="680" t="str">
        <f>VLOOKUP($O$9,'વિદ્યાર્થી માહિતી'!$A$2:$O$101,3,0)</f>
        <v xml:space="preserve">પઠાણ ઇમ્તિયાજ હનીફખાન </v>
      </c>
      <c r="D4" s="681"/>
      <c r="E4" s="681"/>
      <c r="F4" s="681"/>
      <c r="G4" s="681"/>
      <c r="H4" s="681"/>
      <c r="I4" s="681"/>
      <c r="J4" s="682"/>
      <c r="K4" s="201" t="s">
        <v>47</v>
      </c>
      <c r="L4" s="214" t="str">
        <f>શાળા!B4</f>
        <v>9-A</v>
      </c>
      <c r="M4" s="198" t="s">
        <v>24</v>
      </c>
      <c r="N4" s="665">
        <f>VLOOKUP($O$9,'વિદ્યાર્થી માહિતી'!$A$2:$O$101,5,0)</f>
        <v>37330</v>
      </c>
      <c r="O4" s="666"/>
      <c r="P4" s="667"/>
      <c r="Q4" s="72"/>
      <c r="R4" s="72"/>
      <c r="S4" s="72"/>
      <c r="T4" s="72"/>
      <c r="U4" s="72"/>
      <c r="V4" s="72"/>
      <c r="W4" s="72"/>
      <c r="X4" s="72"/>
    </row>
    <row r="5" spans="1:30" ht="43.5" customHeight="1" thickBot="1" x14ac:dyDescent="0.25">
      <c r="A5" s="679"/>
      <c r="B5" s="612"/>
      <c r="C5" s="683"/>
      <c r="D5" s="684"/>
      <c r="E5" s="684"/>
      <c r="F5" s="684"/>
      <c r="G5" s="684"/>
      <c r="H5" s="684"/>
      <c r="I5" s="684"/>
      <c r="J5" s="685"/>
      <c r="K5" s="213" t="s">
        <v>21</v>
      </c>
      <c r="L5" s="246">
        <f>VLOOKUP($O$9,'વિદ્યાર્થી માહિતી'!$A$2:$O$101,2,0)</f>
        <v>901</v>
      </c>
      <c r="M5" s="208" t="s">
        <v>23</v>
      </c>
      <c r="N5" s="676">
        <f>VLOOKUP($O$9,'વિદ્યાર્થી માહિતી'!$A$2:$O$101,4,0)</f>
        <v>125</v>
      </c>
      <c r="O5" s="677"/>
      <c r="P5" s="678"/>
      <c r="Q5" s="72"/>
      <c r="R5" s="72"/>
      <c r="S5" s="72"/>
      <c r="T5" s="72"/>
      <c r="U5" s="72"/>
      <c r="V5" s="72"/>
      <c r="W5" s="72"/>
      <c r="X5" s="197"/>
    </row>
    <row r="6" spans="1:30" ht="20.25" customHeight="1" thickBot="1" x14ac:dyDescent="0.25">
      <c r="A6" s="691"/>
      <c r="B6" s="692"/>
      <c r="C6" s="206"/>
      <c r="D6" s="206"/>
      <c r="E6" s="206"/>
      <c r="F6" s="206"/>
      <c r="G6" s="206"/>
      <c r="H6" s="206"/>
      <c r="I6" s="693"/>
      <c r="J6" s="693"/>
      <c r="K6" s="72"/>
      <c r="L6" s="216"/>
      <c r="M6" s="218"/>
      <c r="N6" s="72"/>
      <c r="O6" s="72"/>
      <c r="P6" s="222"/>
      <c r="Q6" s="167"/>
      <c r="R6" s="191"/>
      <c r="S6" s="191"/>
      <c r="T6" s="191"/>
      <c r="U6" s="191"/>
      <c r="V6" s="207"/>
      <c r="W6" s="207"/>
      <c r="X6" s="197"/>
    </row>
    <row r="7" spans="1:30" ht="51.75" customHeight="1" thickBot="1" x14ac:dyDescent="0.25">
      <c r="A7" s="669" t="s">
        <v>20</v>
      </c>
      <c r="B7" s="670"/>
      <c r="C7" s="671" t="s">
        <v>27</v>
      </c>
      <c r="D7" s="672"/>
      <c r="E7" s="672"/>
      <c r="F7" s="672"/>
      <c r="G7" s="673"/>
      <c r="H7" s="191"/>
      <c r="I7" s="674" t="s">
        <v>32</v>
      </c>
      <c r="J7" s="675"/>
      <c r="K7" s="215" t="s">
        <v>56</v>
      </c>
      <c r="L7" s="217" t="s">
        <v>180</v>
      </c>
      <c r="M7" s="219" t="s">
        <v>72</v>
      </c>
      <c r="N7" s="200" t="s">
        <v>181</v>
      </c>
      <c r="O7" s="72"/>
      <c r="P7" s="222"/>
      <c r="Q7" s="72"/>
      <c r="R7" s="72"/>
      <c r="S7" s="72"/>
      <c r="T7" s="167"/>
      <c r="U7" s="72"/>
      <c r="V7" s="72"/>
      <c r="W7" s="72"/>
      <c r="X7" s="72"/>
    </row>
    <row r="8" spans="1:30" ht="34.5" customHeight="1" thickBot="1" x14ac:dyDescent="0.25">
      <c r="A8" s="669">
        <v>1</v>
      </c>
      <c r="B8" s="670"/>
      <c r="C8" s="686" t="str">
        <f>શાળા!A9</f>
        <v xml:space="preserve">ગુજરાતી </v>
      </c>
      <c r="D8" s="687"/>
      <c r="E8" s="687"/>
      <c r="F8" s="687"/>
      <c r="G8" s="688"/>
      <c r="H8" s="170" t="s">
        <v>138</v>
      </c>
      <c r="I8" s="689">
        <v>100</v>
      </c>
      <c r="J8" s="690"/>
      <c r="K8" s="247">
        <f>VLOOKUP($O$9,'સમગ્ર પરિણામ '!$A$7:$EC$106,9,0)</f>
        <v>31</v>
      </c>
      <c r="L8" s="248">
        <f>VLOOKUP($O$9,'સમગ્ર પરિણામ '!$A$7:$EC$106,10,0)</f>
        <v>2</v>
      </c>
      <c r="M8" s="249">
        <f>VLOOKUP($O$9,'સમગ્ર પરિણામ '!$A$7:$EC$106,11,0)</f>
        <v>0</v>
      </c>
      <c r="N8" s="245" t="str">
        <f>VLOOKUP($O$9,'સમગ્ર પરિણામ '!$A$7:$EC$106,13,0)</f>
        <v>D</v>
      </c>
      <c r="O8" s="708" t="s">
        <v>135</v>
      </c>
      <c r="P8" s="709"/>
      <c r="Q8" s="72"/>
      <c r="R8" s="72"/>
      <c r="S8" s="72"/>
      <c r="T8" s="72"/>
      <c r="U8" s="72"/>
      <c r="V8" s="72"/>
      <c r="W8" s="72"/>
      <c r="X8" s="72"/>
    </row>
    <row r="9" spans="1:30" ht="34.5" customHeight="1" thickBot="1" x14ac:dyDescent="0.25">
      <c r="A9" s="669">
        <v>2</v>
      </c>
      <c r="B9" s="670"/>
      <c r="C9" s="686" t="str">
        <f>શાળા!A10</f>
        <v xml:space="preserve">અંગ્રેજી </v>
      </c>
      <c r="D9" s="687"/>
      <c r="E9" s="687"/>
      <c r="F9" s="687"/>
      <c r="G9" s="688"/>
      <c r="H9" s="170" t="s">
        <v>138</v>
      </c>
      <c r="I9" s="689">
        <v>100</v>
      </c>
      <c r="J9" s="690"/>
      <c r="K9" s="247">
        <f>VLOOKUP($O$9,'સમગ્ર પરિણામ '!$A$7:$EC$106,22,0)</f>
        <v>59</v>
      </c>
      <c r="L9" s="248">
        <f>VLOOKUP($O$9,'સમગ્ર પરિણામ '!$A$7:$EC$106,23,0)</f>
        <v>0</v>
      </c>
      <c r="M9" s="249">
        <f>VLOOKUP($O$9,'સમગ્ર પરિણામ '!$A$7:$EC$106,24,0)</f>
        <v>0</v>
      </c>
      <c r="N9" s="245" t="str">
        <f>VLOOKUP($O$9,'સમગ્ર પરિણામ '!$A$7:$EC$106,26,0)</f>
        <v>C1</v>
      </c>
      <c r="O9" s="505">
        <v>1</v>
      </c>
      <c r="P9" s="668"/>
      <c r="Q9" s="72"/>
      <c r="R9" s="72"/>
      <c r="S9" s="72"/>
      <c r="T9" s="72"/>
      <c r="U9" s="72"/>
      <c r="V9" s="72"/>
      <c r="W9" s="72"/>
      <c r="X9" s="72"/>
    </row>
    <row r="10" spans="1:30" ht="34.5" customHeight="1" thickBot="1" x14ac:dyDescent="0.25">
      <c r="A10" s="669">
        <v>3</v>
      </c>
      <c r="B10" s="670"/>
      <c r="C10" s="686" t="str">
        <f>શાળા!A11</f>
        <v xml:space="preserve">હિન્દી </v>
      </c>
      <c r="D10" s="687"/>
      <c r="E10" s="687"/>
      <c r="F10" s="687"/>
      <c r="G10" s="688"/>
      <c r="H10" s="170" t="s">
        <v>138</v>
      </c>
      <c r="I10" s="689">
        <v>100</v>
      </c>
      <c r="J10" s="690"/>
      <c r="K10" s="247">
        <f>VLOOKUP($O$9,'સમગ્ર પરિણામ '!$A$7:$EC$106,35,0)</f>
        <v>50</v>
      </c>
      <c r="L10" s="248">
        <f>VLOOKUP($O$9,'સમગ્ર પરિણામ '!$A$7:$EC$106,36,0)</f>
        <v>0</v>
      </c>
      <c r="M10" s="249">
        <f>VLOOKUP($O$9,'સમગ્ર પરિણામ '!$A$7:$EC$106,37,0)</f>
        <v>0</v>
      </c>
      <c r="N10" s="245" t="str">
        <f>VLOOKUP($O$9,'સમગ્ર પરિણામ '!$A$7:$EC$106,39,0)</f>
        <v>C2</v>
      </c>
      <c r="O10" s="72"/>
      <c r="P10" s="222"/>
      <c r="Q10" s="72"/>
      <c r="R10" s="72"/>
      <c r="S10" s="72"/>
      <c r="T10" s="72"/>
      <c r="U10" s="72"/>
      <c r="V10" s="72"/>
      <c r="W10" s="72"/>
      <c r="X10" s="72"/>
      <c r="AB10" s="72"/>
      <c r="AC10" s="72"/>
      <c r="AD10" s="72"/>
    </row>
    <row r="11" spans="1:30" ht="34.5" customHeight="1" thickBot="1" x14ac:dyDescent="0.25">
      <c r="A11" s="669">
        <v>4</v>
      </c>
      <c r="B11" s="670"/>
      <c r="C11" s="686" t="str">
        <f>શાળા!A12</f>
        <v>સંસ્કૃત</v>
      </c>
      <c r="D11" s="687"/>
      <c r="E11" s="687"/>
      <c r="F11" s="687"/>
      <c r="G11" s="688"/>
      <c r="H11" s="170" t="s">
        <v>138</v>
      </c>
      <c r="I11" s="689">
        <v>100</v>
      </c>
      <c r="J11" s="690"/>
      <c r="K11" s="247">
        <f>VLOOKUP($O$9,'સમગ્ર પરિણામ '!$A$7:$EC$106,48,0)</f>
        <v>61</v>
      </c>
      <c r="L11" s="248">
        <f>VLOOKUP($O$9,'સમગ્ર પરિણામ '!$A$7:$EC$106,49,0)</f>
        <v>0</v>
      </c>
      <c r="M11" s="249">
        <f>VLOOKUP($O$9,'સમગ્ર પરિણામ '!$A$7:$EC$106,50,0)</f>
        <v>0</v>
      </c>
      <c r="N11" s="245" t="str">
        <f>VLOOKUP($O$9,'સમગ્ર પરિણામ '!$A$7:$EC$106,52,0)</f>
        <v>B2</v>
      </c>
      <c r="O11" s="72"/>
      <c r="P11" s="222"/>
      <c r="Q11" s="167"/>
      <c r="R11" s="72"/>
      <c r="S11" s="72"/>
      <c r="T11" s="72"/>
      <c r="U11" s="72"/>
      <c r="V11" s="72"/>
      <c r="W11" s="72"/>
      <c r="X11" s="72"/>
      <c r="AC11" s="27"/>
    </row>
    <row r="12" spans="1:30" ht="34.5" customHeight="1" thickBot="1" x14ac:dyDescent="0.25">
      <c r="A12" s="669">
        <v>5</v>
      </c>
      <c r="B12" s="670"/>
      <c r="C12" s="686" t="str">
        <f>શાળા!A13</f>
        <v>ગણીત</v>
      </c>
      <c r="D12" s="687"/>
      <c r="E12" s="687"/>
      <c r="F12" s="687"/>
      <c r="G12" s="688"/>
      <c r="H12" s="170" t="s">
        <v>138</v>
      </c>
      <c r="I12" s="689">
        <v>100</v>
      </c>
      <c r="J12" s="690"/>
      <c r="K12" s="247">
        <f>VLOOKUP($O$9,'સમગ્ર પરિણામ '!$A$7:$EC$106,61,0)</f>
        <v>59</v>
      </c>
      <c r="L12" s="248">
        <f>VLOOKUP($O$9,'સમગ્ર પરિણામ '!$A$7:$EC$106,62,0)</f>
        <v>0</v>
      </c>
      <c r="M12" s="249">
        <f>VLOOKUP($O$9,'સમગ્ર પરિણામ '!$A$7:$EC$106,63,0)</f>
        <v>0</v>
      </c>
      <c r="N12" s="245" t="str">
        <f>VLOOKUP($O$9,'સમગ્ર પરિણામ '!$A$7:$EC$106,65,0)</f>
        <v>C1</v>
      </c>
      <c r="O12" s="211"/>
      <c r="P12" s="223"/>
      <c r="Q12" s="72"/>
      <c r="R12" s="72"/>
      <c r="S12" s="72"/>
      <c r="T12" s="72"/>
      <c r="U12" s="72"/>
      <c r="V12" s="72"/>
      <c r="W12" s="72"/>
      <c r="X12" s="72"/>
      <c r="AC12" s="167"/>
    </row>
    <row r="13" spans="1:30" ht="34.5" customHeight="1" thickBot="1" x14ac:dyDescent="0.25">
      <c r="A13" s="669">
        <v>6</v>
      </c>
      <c r="B13" s="670"/>
      <c r="C13" s="686" t="str">
        <f>શાળા!A14</f>
        <v xml:space="preserve">વિજ્ઞાન </v>
      </c>
      <c r="D13" s="687"/>
      <c r="E13" s="687"/>
      <c r="F13" s="687"/>
      <c r="G13" s="688"/>
      <c r="H13" s="170" t="s">
        <v>138</v>
      </c>
      <c r="I13" s="689">
        <v>100</v>
      </c>
      <c r="J13" s="690"/>
      <c r="K13" s="247">
        <f>VLOOKUP($O$9,'સમગ્ર પરિણામ '!$A$7:$EC$106,74,0)</f>
        <v>55</v>
      </c>
      <c r="L13" s="250">
        <f>VLOOKUP($O$9,'સમગ્ર પરિણામ '!$A$7:$EC$106,75,0)</f>
        <v>0</v>
      </c>
      <c r="M13" s="249">
        <f>VLOOKUP($O$9,'સમગ્ર પરિણામ '!$A$7:$EC$106,76,0)</f>
        <v>0</v>
      </c>
      <c r="N13" s="245" t="str">
        <f>VLOOKUP($O$9,'સમગ્ર પરિણામ '!$A$7:$EC$106,78,0)</f>
        <v>C1</v>
      </c>
      <c r="O13" s="72"/>
      <c r="P13" s="222"/>
      <c r="Q13" s="72"/>
      <c r="R13" s="72"/>
      <c r="S13" s="72"/>
      <c r="T13" s="210"/>
      <c r="U13" s="210"/>
      <c r="V13" s="210"/>
      <c r="W13" s="210"/>
      <c r="X13" s="72"/>
      <c r="AC13" s="167"/>
    </row>
    <row r="14" spans="1:30" ht="34.5" customHeight="1" thickBot="1" x14ac:dyDescent="0.25">
      <c r="A14" s="669">
        <v>7</v>
      </c>
      <c r="B14" s="670"/>
      <c r="C14" s="686" t="str">
        <f>શાળા!A15</f>
        <v xml:space="preserve">સામાજિક વિજ્ઞાન </v>
      </c>
      <c r="D14" s="687"/>
      <c r="E14" s="687"/>
      <c r="F14" s="687"/>
      <c r="G14" s="688"/>
      <c r="H14" s="170" t="s">
        <v>138</v>
      </c>
      <c r="I14" s="718">
        <v>100</v>
      </c>
      <c r="J14" s="719"/>
      <c r="K14" s="251">
        <f>VLOOKUP($O$9,'સમગ્ર પરિણામ '!$A$7:$EC$106,87,0)</f>
        <v>48</v>
      </c>
      <c r="L14" s="252">
        <f>VLOOKUP($O$9,'સમગ્ર પરિણામ '!$A$7:$EC$106,88,0)</f>
        <v>0</v>
      </c>
      <c r="M14" s="253">
        <f>VLOOKUP($O$9,'સમગ્ર પરિણામ '!$A$7:$EC$106,89,0)</f>
        <v>0</v>
      </c>
      <c r="N14" s="254" t="str">
        <f>VLOOKUP($O$9,'સમગ્ર પરિણામ '!$A$7:$EC$106,91,0)</f>
        <v>C2</v>
      </c>
      <c r="O14" s="72"/>
      <c r="P14" s="222"/>
      <c r="Q14" s="72"/>
      <c r="R14" s="72"/>
      <c r="S14" s="72"/>
      <c r="T14" s="72"/>
      <c r="U14" s="72"/>
      <c r="V14" s="72"/>
      <c r="W14" s="72"/>
      <c r="X14" s="72"/>
    </row>
    <row r="15" spans="1:30" ht="29.25" customHeight="1" thickBot="1" x14ac:dyDescent="0.25">
      <c r="A15" s="698"/>
      <c r="B15" s="699"/>
      <c r="C15" s="700" t="s">
        <v>32</v>
      </c>
      <c r="D15" s="700"/>
      <c r="E15" s="700"/>
      <c r="F15" s="700"/>
      <c r="G15" s="700"/>
      <c r="H15" s="170" t="s">
        <v>138</v>
      </c>
      <c r="I15" s="701">
        <f>SUM(I8:J14)</f>
        <v>700</v>
      </c>
      <c r="J15" s="702"/>
      <c r="K15" s="695">
        <f>SUM(K8:K14)</f>
        <v>363</v>
      </c>
      <c r="L15" s="696"/>
      <c r="M15" s="696"/>
      <c r="N15" s="697"/>
      <c r="O15" s="72"/>
      <c r="P15" s="222"/>
      <c r="Q15" s="72"/>
      <c r="R15" s="72"/>
      <c r="S15" s="72"/>
      <c r="T15" s="72"/>
      <c r="U15" s="72"/>
      <c r="V15" s="72"/>
      <c r="W15" s="72"/>
      <c r="X15" s="72"/>
    </row>
    <row r="16" spans="1:30" ht="21.75" customHeight="1" thickBot="1" x14ac:dyDescent="0.25">
      <c r="A16" s="224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222"/>
      <c r="Q16" s="72"/>
      <c r="R16" s="72"/>
      <c r="S16" s="72"/>
      <c r="T16" s="72"/>
      <c r="U16" s="72"/>
      <c r="V16" s="72"/>
      <c r="W16" s="72"/>
      <c r="X16" s="72"/>
    </row>
    <row r="17" spans="1:24" ht="28.5" customHeight="1" thickBot="1" x14ac:dyDescent="0.25">
      <c r="A17" s="224"/>
      <c r="B17" s="72"/>
      <c r="C17" s="72"/>
      <c r="D17" s="710" t="s">
        <v>179</v>
      </c>
      <c r="E17" s="711"/>
      <c r="F17" s="711"/>
      <c r="G17" s="711"/>
      <c r="H17" s="711"/>
      <c r="I17" s="711"/>
      <c r="J17" s="711"/>
      <c r="K17" s="712"/>
      <c r="L17" s="72"/>
      <c r="M17" s="703" t="s">
        <v>62</v>
      </c>
      <c r="N17" s="704" t="str">
        <f>VLOOKUP($O$9,'સમગ્ર પરિણામ '!$A$7:$EC$106,129,0)</f>
        <v>સિદ્ધિગુણથી પાસ</v>
      </c>
      <c r="O17" s="704"/>
      <c r="P17" s="705"/>
      <c r="Q17" s="72"/>
      <c r="R17" s="72"/>
      <c r="S17" s="72"/>
      <c r="T17" s="72"/>
      <c r="U17" s="72"/>
      <c r="V17" s="72"/>
      <c r="W17" s="72"/>
      <c r="X17" s="72"/>
    </row>
    <row r="18" spans="1:24" ht="28.5" customHeight="1" thickBot="1" x14ac:dyDescent="0.25">
      <c r="A18" s="224"/>
      <c r="B18" s="72"/>
      <c r="C18" s="72"/>
      <c r="D18" s="220">
        <v>1</v>
      </c>
      <c r="E18" s="713" t="str">
        <f>VLOOKUP($O$9,'વિદ્યાર્થી માહિતી'!$A$2:$O$101,13,0)</f>
        <v>શા.શી.</v>
      </c>
      <c r="F18" s="714"/>
      <c r="G18" s="714"/>
      <c r="H18" s="714"/>
      <c r="I18" s="715"/>
      <c r="J18" s="716" t="str">
        <f>VLOOKUP($O$9,'સમગ્ર પરિણામ '!$A$7:$EC$106,102,0)</f>
        <v>A2</v>
      </c>
      <c r="K18" s="717"/>
      <c r="L18" s="72"/>
      <c r="M18" s="703"/>
      <c r="N18" s="704"/>
      <c r="O18" s="704"/>
      <c r="P18" s="705"/>
      <c r="Q18" s="72"/>
      <c r="R18" s="72"/>
      <c r="S18" s="72"/>
      <c r="T18" s="72"/>
      <c r="U18" s="72"/>
      <c r="V18" s="72"/>
      <c r="W18" s="72"/>
      <c r="X18" s="72"/>
    </row>
    <row r="19" spans="1:24" ht="28.5" customHeight="1" thickBot="1" x14ac:dyDescent="0.25">
      <c r="A19" s="224"/>
      <c r="B19" s="72"/>
      <c r="C19" s="72"/>
      <c r="D19" s="220">
        <v>2</v>
      </c>
      <c r="E19" s="713" t="str">
        <f>VLOOKUP($O$9,'વિદ્યાર્થી માહિતી'!$A$2:$O$101,14,0)</f>
        <v xml:space="preserve">કોમ્પ્યુટર </v>
      </c>
      <c r="F19" s="714"/>
      <c r="G19" s="714"/>
      <c r="H19" s="714"/>
      <c r="I19" s="715"/>
      <c r="J19" s="716" t="str">
        <f>VLOOKUP($O$9,'સમગ્ર પરિણામ '!$A$7:$EC$106,113,0)</f>
        <v>A1</v>
      </c>
      <c r="K19" s="717"/>
      <c r="L19" s="72"/>
      <c r="M19" s="413" t="s">
        <v>57</v>
      </c>
      <c r="N19" s="706">
        <f>IF(N17="પાસ",K15/7,IF(N17="સિદ્ધિગુણથી પાસ",K15/7,"NA"))</f>
        <v>51.857142857142854</v>
      </c>
      <c r="O19" s="706"/>
      <c r="P19" s="707"/>
      <c r="Q19" s="72"/>
      <c r="R19" s="72"/>
      <c r="S19" s="72"/>
      <c r="T19" s="72"/>
      <c r="U19" s="72"/>
      <c r="V19" s="72"/>
      <c r="W19" s="72"/>
      <c r="X19" s="72"/>
    </row>
    <row r="20" spans="1:24" ht="28.5" customHeight="1" thickBot="1" x14ac:dyDescent="0.25">
      <c r="A20" s="224"/>
      <c r="B20" s="72"/>
      <c r="C20" s="72"/>
      <c r="D20" s="221">
        <v>3</v>
      </c>
      <c r="E20" s="723" t="str">
        <f>VLOOKUP($O$9,'વિદ્યાર્થી માહિતી'!$A$2:$O$101,15,0)</f>
        <v xml:space="preserve">ચિત્રકલા </v>
      </c>
      <c r="F20" s="724"/>
      <c r="G20" s="724"/>
      <c r="H20" s="724"/>
      <c r="I20" s="725"/>
      <c r="J20" s="730" t="str">
        <f>VLOOKUP($O$9,'સમગ્ર પરિણામ '!$A$7:$EC$106,124,0)</f>
        <v>A2</v>
      </c>
      <c r="K20" s="731"/>
      <c r="L20" s="72"/>
      <c r="M20" s="413" t="s">
        <v>70</v>
      </c>
      <c r="N20" s="727">
        <f>VLOOKUP($O$9,'સમગ્ર પરિણામ '!$A$7:$EC$106,131,0)</f>
        <v>3</v>
      </c>
      <c r="O20" s="727"/>
      <c r="P20" s="728"/>
      <c r="Q20" s="72"/>
      <c r="R20" s="72"/>
      <c r="S20" s="72"/>
      <c r="T20" s="72"/>
      <c r="U20" s="72"/>
      <c r="V20" s="72"/>
      <c r="W20" s="72"/>
      <c r="X20" s="72"/>
    </row>
    <row r="21" spans="1:24" ht="21.75" customHeight="1" x14ac:dyDescent="0.2">
      <c r="A21" s="224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222"/>
      <c r="Q21" s="72"/>
      <c r="R21" s="72"/>
      <c r="S21" s="72"/>
      <c r="T21" s="72"/>
      <c r="U21" s="72"/>
      <c r="V21" s="72"/>
      <c r="W21" s="72"/>
      <c r="X21" s="72"/>
    </row>
    <row r="22" spans="1:24" ht="36" customHeight="1" x14ac:dyDescent="0.2">
      <c r="A22" s="694" t="s">
        <v>137</v>
      </c>
      <c r="B22" s="578"/>
      <c r="C22" s="729">
        <f>શાળા!F4</f>
        <v>45417</v>
      </c>
      <c r="D22" s="729"/>
      <c r="E22" s="729"/>
      <c r="F22" s="167"/>
      <c r="G22" s="167"/>
      <c r="H22" s="202"/>
      <c r="I22" s="72"/>
      <c r="J22" s="72"/>
      <c r="K22" s="72"/>
      <c r="L22" s="72"/>
      <c r="M22" s="72"/>
      <c r="N22" s="72"/>
      <c r="O22" s="72"/>
      <c r="P22" s="222"/>
      <c r="Q22" s="27"/>
      <c r="R22" s="27"/>
      <c r="S22" s="27"/>
      <c r="T22" s="27"/>
      <c r="U22" s="27"/>
      <c r="V22" s="27"/>
      <c r="W22" s="27"/>
      <c r="X22" s="72"/>
    </row>
    <row r="23" spans="1:24" ht="42" customHeight="1" x14ac:dyDescent="0.2">
      <c r="A23" s="224"/>
      <c r="B23" s="72"/>
      <c r="C23" s="72"/>
      <c r="D23" s="72"/>
      <c r="E23" s="72"/>
      <c r="F23" s="72"/>
      <c r="G23" s="699"/>
      <c r="H23" s="699"/>
      <c r="I23" s="699"/>
      <c r="J23" s="699"/>
      <c r="K23" s="72"/>
      <c r="L23" s="72"/>
      <c r="M23" s="443"/>
      <c r="N23" s="443"/>
      <c r="O23" s="443"/>
      <c r="P23" s="726"/>
      <c r="Q23" s="190"/>
      <c r="R23" s="190"/>
      <c r="S23" s="72"/>
      <c r="T23" s="72"/>
      <c r="U23" s="72"/>
      <c r="V23" s="72"/>
      <c r="W23" s="72"/>
      <c r="X23" s="72"/>
    </row>
    <row r="24" spans="1:24" ht="27.75" customHeight="1" x14ac:dyDescent="0.2">
      <c r="A24" s="224"/>
      <c r="B24" s="72"/>
      <c r="C24" s="72"/>
      <c r="D24" s="72"/>
      <c r="E24" s="72"/>
      <c r="F24" s="72"/>
      <c r="G24" s="722" t="s">
        <v>136</v>
      </c>
      <c r="H24" s="722"/>
      <c r="I24" s="722"/>
      <c r="J24" s="722"/>
      <c r="K24" s="27"/>
      <c r="L24" s="27"/>
      <c r="M24" s="720" t="s">
        <v>34</v>
      </c>
      <c r="N24" s="720"/>
      <c r="O24" s="720"/>
      <c r="P24" s="721"/>
      <c r="Q24" s="72"/>
      <c r="R24" s="72"/>
      <c r="S24" s="72"/>
      <c r="T24" s="72"/>
      <c r="U24" s="72"/>
      <c r="V24" s="72"/>
      <c r="W24" s="72"/>
      <c r="X24" s="72"/>
    </row>
    <row r="25" spans="1:24" x14ac:dyDescent="0.2">
      <c r="A25" s="22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222"/>
      <c r="Q25" s="72"/>
      <c r="R25" s="72"/>
      <c r="S25" s="72"/>
      <c r="T25" s="72"/>
      <c r="U25" s="72"/>
      <c r="V25" s="72"/>
      <c r="W25" s="72"/>
      <c r="X25" s="72"/>
    </row>
    <row r="26" spans="1:24" ht="15.75" thickBot="1" x14ac:dyDescent="0.25">
      <c r="A26" s="225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26"/>
      <c r="Q26" s="72"/>
      <c r="R26" s="72"/>
      <c r="S26" s="72"/>
      <c r="T26" s="72"/>
      <c r="U26" s="72"/>
      <c r="V26" s="72"/>
      <c r="W26" s="72"/>
      <c r="X26" s="72"/>
    </row>
    <row r="27" spans="1:24" ht="15.75" thickTop="1" x14ac:dyDescent="0.2"/>
  </sheetData>
  <sheetProtection password="CC35" sheet="1" objects="1" scenarios="1" formatCells="0" formatColumns="0" formatRows="0"/>
  <mergeCells count="58">
    <mergeCell ref="M24:P24"/>
    <mergeCell ref="G23:J23"/>
    <mergeCell ref="G24:J24"/>
    <mergeCell ref="E20:I20"/>
    <mergeCell ref="M23:P23"/>
    <mergeCell ref="N20:P20"/>
    <mergeCell ref="C22:E22"/>
    <mergeCell ref="J20:K20"/>
    <mergeCell ref="A12:B12"/>
    <mergeCell ref="M17:M18"/>
    <mergeCell ref="N17:P18"/>
    <mergeCell ref="N19:P19"/>
    <mergeCell ref="O8:P8"/>
    <mergeCell ref="D17:K17"/>
    <mergeCell ref="E18:I18"/>
    <mergeCell ref="E19:I19"/>
    <mergeCell ref="J18:K18"/>
    <mergeCell ref="J19:K19"/>
    <mergeCell ref="C14:G14"/>
    <mergeCell ref="I14:J14"/>
    <mergeCell ref="C12:G12"/>
    <mergeCell ref="A22:B22"/>
    <mergeCell ref="K15:N15"/>
    <mergeCell ref="A10:B10"/>
    <mergeCell ref="C10:G10"/>
    <mergeCell ref="I10:J10"/>
    <mergeCell ref="A11:B11"/>
    <mergeCell ref="C11:G11"/>
    <mergeCell ref="I11:J11"/>
    <mergeCell ref="I12:J12"/>
    <mergeCell ref="A13:B13"/>
    <mergeCell ref="C13:G13"/>
    <mergeCell ref="I13:J13"/>
    <mergeCell ref="A15:B15"/>
    <mergeCell ref="C15:G15"/>
    <mergeCell ref="I15:J15"/>
    <mergeCell ref="A14:B14"/>
    <mergeCell ref="N4:P4"/>
    <mergeCell ref="O9:P9"/>
    <mergeCell ref="A7:B7"/>
    <mergeCell ref="C7:G7"/>
    <mergeCell ref="I7:J7"/>
    <mergeCell ref="N5:P5"/>
    <mergeCell ref="A4:B5"/>
    <mergeCell ref="C4:J5"/>
    <mergeCell ref="A8:B8"/>
    <mergeCell ref="C8:G8"/>
    <mergeCell ref="I8:J8"/>
    <mergeCell ref="A9:B9"/>
    <mergeCell ref="C9:G9"/>
    <mergeCell ref="I9:J9"/>
    <mergeCell ref="A6:B6"/>
    <mergeCell ref="I6:J6"/>
    <mergeCell ref="A3:B3"/>
    <mergeCell ref="C3:E3"/>
    <mergeCell ref="O3:P3"/>
    <mergeCell ref="A2:P2"/>
    <mergeCell ref="A1:P1"/>
  </mergeCells>
  <conditionalFormatting sqref="L8:M14">
    <cfRule type="cellIs" dxfId="11" priority="4" operator="lessThan">
      <formula>1</formula>
    </cfRule>
  </conditionalFormatting>
  <conditionalFormatting sqref="N7:N14 K8:K14">
    <cfRule type="cellIs" dxfId="10" priority="5" operator="lessThan">
      <formula>17</formula>
    </cfRule>
  </conditionalFormatting>
  <pageMargins left="0.59055118110236204" right="0.39370078740157499" top="0.43307086614173201" bottom="0.511811023622047" header="0.31496062992126" footer="0.31496062992126"/>
  <pageSetup paperSize="9" scale="95" orientation="portrait" horizontalDpi="300" verticalDpi="300" r:id="rId1"/>
  <ignoredErrors>
    <ignoredError sqref="C12:N12 C10:N10 C8:N8 C9:N9 C14:O14 C13:O13 T13:W13 C11:N11 Q12:W12 N5 L5 K15 I15 J18:K18 N17 C22 F20:I20 K20 F19:K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4"/>
  <sheetViews>
    <sheetView workbookViewId="0">
      <selection activeCell="B22" sqref="B22:D22"/>
    </sheetView>
  </sheetViews>
  <sheetFormatPr defaultRowHeight="15" x14ac:dyDescent="0.2"/>
  <cols>
    <col min="1" max="4" width="4.4375" customWidth="1"/>
    <col min="5" max="5" width="6.45703125" customWidth="1"/>
    <col min="6" max="6" width="5.6484375" customWidth="1"/>
    <col min="7" max="7" width="6.1875" customWidth="1"/>
    <col min="8" max="8" width="5.91796875" customWidth="1"/>
    <col min="9" max="9" width="6.859375" customWidth="1"/>
    <col min="10" max="10" width="6.58984375" customWidth="1"/>
    <col min="11" max="11" width="8.609375" customWidth="1"/>
    <col min="12" max="13" width="13.1796875" customWidth="1"/>
  </cols>
  <sheetData>
    <row r="1" spans="1:14" ht="28.5" customHeight="1" x14ac:dyDescent="0.2">
      <c r="A1" s="738" t="str">
        <f>શાળા!B1</f>
        <v xml:space="preserve">શ્રી જનકપુરી વિદ્યાલય 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40"/>
    </row>
    <row r="2" spans="1:14" ht="23.25" customHeight="1" x14ac:dyDescent="0.2">
      <c r="A2" s="741" t="str">
        <f>શાળા!B2</f>
        <v>લોંગડી , તા.મહુવા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3"/>
    </row>
    <row r="3" spans="1:14" ht="27" customHeight="1" x14ac:dyDescent="0.25">
      <c r="A3" s="371"/>
      <c r="B3" s="363"/>
      <c r="C3" s="363"/>
      <c r="D3" s="363"/>
      <c r="E3" s="749"/>
      <c r="F3" s="749"/>
      <c r="G3" s="749"/>
      <c r="H3" s="749"/>
      <c r="I3" s="749"/>
      <c r="J3" s="749"/>
      <c r="K3" s="749"/>
      <c r="L3" s="363"/>
      <c r="M3" s="372"/>
    </row>
    <row r="4" spans="1:14" ht="27" customHeight="1" x14ac:dyDescent="0.2">
      <c r="A4" s="733" t="s">
        <v>30</v>
      </c>
      <c r="B4" s="744"/>
      <c r="C4" s="748" t="str">
        <f>શાળા!B6</f>
        <v>2023-24</v>
      </c>
      <c r="D4" s="748"/>
      <c r="E4" s="748"/>
      <c r="F4" s="309" t="s">
        <v>4</v>
      </c>
      <c r="G4" s="309"/>
      <c r="H4" s="747" t="str">
        <f>શાળા!B4</f>
        <v>9-A</v>
      </c>
      <c r="I4" s="748"/>
      <c r="J4" s="744" t="s">
        <v>93</v>
      </c>
      <c r="K4" s="744"/>
      <c r="L4" s="745" t="str">
        <f>શાળા!B5</f>
        <v xml:space="preserve">ઇમ્તિયાજ પઠાણ </v>
      </c>
      <c r="M4" s="746"/>
    </row>
    <row r="5" spans="1:14" ht="21.75" customHeight="1" x14ac:dyDescent="0.2">
      <c r="A5" s="371"/>
      <c r="B5" s="423" t="s">
        <v>249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734"/>
    </row>
    <row r="6" spans="1:14" ht="31.5" customHeight="1" x14ac:dyDescent="0.2">
      <c r="A6" s="373"/>
      <c r="B6" s="757" t="s">
        <v>26</v>
      </c>
      <c r="C6" s="757"/>
      <c r="D6" s="757"/>
      <c r="E6" s="364" t="s">
        <v>107</v>
      </c>
      <c r="F6" s="364" t="s">
        <v>126</v>
      </c>
      <c r="G6" s="366" t="s">
        <v>142</v>
      </c>
      <c r="H6" s="364" t="s">
        <v>104</v>
      </c>
      <c r="I6" s="364" t="s">
        <v>143</v>
      </c>
      <c r="J6" s="364" t="s">
        <v>144</v>
      </c>
      <c r="K6" s="364" t="s">
        <v>115</v>
      </c>
      <c r="L6" s="364" t="s">
        <v>145</v>
      </c>
      <c r="M6" s="374" t="s">
        <v>106</v>
      </c>
    </row>
    <row r="7" spans="1:14" ht="19.5" customHeight="1" x14ac:dyDescent="0.2">
      <c r="A7" s="733"/>
      <c r="B7" s="758" t="s">
        <v>96</v>
      </c>
      <c r="C7" s="758"/>
      <c r="D7" s="758"/>
      <c r="E7" s="71">
        <f>COUNTIF('સમગ્ર પરિણામ '!$DZ$7:$DZ$106,"MALE")</f>
        <v>3</v>
      </c>
      <c r="F7" s="71">
        <f>E7-G7</f>
        <v>3</v>
      </c>
      <c r="G7" s="368">
        <f>COUNTIFS('સમગ્ર પરિણામ '!$DZ$7:$DZ$106,"MALE",'સમગ્ર પરિણામ '!$DY$7:$DY$106,"LEFT")</f>
        <v>0</v>
      </c>
      <c r="H7" s="71">
        <f>COUNTIFS('સમગ્ર પરિણામ '!$DZ$7:$DZ$106,"MALE",'સમગ્ર પરિણામ '!$DY$7:$DY$106,"પાસ")</f>
        <v>1</v>
      </c>
      <c r="I7" s="71">
        <f>COUNTIFS('સમગ્ર પરિણામ '!$DZ$7:$DZ$106,"MALE",'સમગ્ર પરિણામ '!$DY$7:$DY$106,"સિદ્ધિગુણથી પાસ")</f>
        <v>1</v>
      </c>
      <c r="J7" s="71">
        <f>COUNTIFS('સમગ્ર પરિણામ '!$DZ$7:$DZ$106,"MALE",'સમગ્ર પરિણામ '!$DY$7:$DY$106,"કૃપાગુણથી પાસ")</f>
        <v>0</v>
      </c>
      <c r="K7" s="391">
        <f>H7+I7+J7</f>
        <v>2</v>
      </c>
      <c r="L7" s="71">
        <f>COUNTIFS('સમગ્ર પરિણામ '!$DZ$7:$DZ$106,"MALE",'સમગ્ર પરિણામ '!$DY$7:$DY$106,"નાપાસ")</f>
        <v>1</v>
      </c>
      <c r="M7" s="375">
        <f>K7*100/F7</f>
        <v>66.666666666666671</v>
      </c>
    </row>
    <row r="8" spans="1:14" ht="19.5" customHeight="1" x14ac:dyDescent="0.2">
      <c r="A8" s="733"/>
      <c r="B8" s="758" t="s">
        <v>97</v>
      </c>
      <c r="C8" s="758"/>
      <c r="D8" s="758"/>
      <c r="E8" s="71">
        <f>COUNTIF('સમગ્ર પરિણામ '!$DZ$7:$DZ$106,"FEMALE")</f>
        <v>2</v>
      </c>
      <c r="F8" s="71">
        <f>E8-G8</f>
        <v>1</v>
      </c>
      <c r="G8" s="368">
        <f>COUNTIFS('સમગ્ર પરિણામ '!$DZ$7:$DZ$106,"FEMALE",'સમગ્ર પરિણામ '!$DY$7:$DY$106,"LEFT")</f>
        <v>1</v>
      </c>
      <c r="H8" s="71">
        <f>COUNTIFS('સમગ્ર પરિણામ '!$DZ$7:$DZ$106,"FEMALE",'સમગ્ર પરિણામ '!$DY$7:$DY$106,"પાસ")</f>
        <v>1</v>
      </c>
      <c r="I8" s="71">
        <f>COUNTIFS('સમગ્ર પરિણામ '!$DZ$7:$DZ$106,"FEMALE",'સમગ્ર પરિણામ '!$DY$7:$DY$106,"સિદ્ધિગુણથી પાસ")</f>
        <v>0</v>
      </c>
      <c r="J8" s="71">
        <f>COUNTIFS('સમગ્ર પરિણામ '!$DZ$7:$DZ$106,"FEMALE",'સમગ્ર પરિણામ '!$DY$7:$DY$106,"કૃપાગુણથી પાસ")</f>
        <v>0</v>
      </c>
      <c r="K8" s="391">
        <f t="shared" ref="K8:K9" si="0">H8+I8+J8</f>
        <v>1</v>
      </c>
      <c r="L8" s="71">
        <f>COUNTIFS('સમગ્ર પરિણામ '!$DZ$7:$DZ$106,"FEMALE",'સમગ્ર પરિણામ '!$DY$7:$DY$106,"નાપાસ")</f>
        <v>0</v>
      </c>
      <c r="M8" s="375">
        <f t="shared" ref="M8:M9" si="1">K8*100/F8</f>
        <v>100</v>
      </c>
    </row>
    <row r="9" spans="1:14" x14ac:dyDescent="0.2">
      <c r="A9" s="376"/>
      <c r="B9" s="759" t="s">
        <v>74</v>
      </c>
      <c r="C9" s="759"/>
      <c r="D9" s="759"/>
      <c r="E9" s="71">
        <f t="shared" ref="E9:J9" si="2">E7+E8</f>
        <v>5</v>
      </c>
      <c r="F9" s="71">
        <f t="shared" si="2"/>
        <v>4</v>
      </c>
      <c r="G9" s="368">
        <f t="shared" si="2"/>
        <v>1</v>
      </c>
      <c r="H9" s="71">
        <f t="shared" si="2"/>
        <v>2</v>
      </c>
      <c r="I9" s="71">
        <f t="shared" si="2"/>
        <v>1</v>
      </c>
      <c r="J9" s="71">
        <f t="shared" si="2"/>
        <v>0</v>
      </c>
      <c r="K9" s="391">
        <f t="shared" si="0"/>
        <v>3</v>
      </c>
      <c r="L9" s="71">
        <f>L7+L8</f>
        <v>1</v>
      </c>
      <c r="M9" s="375">
        <f t="shared" si="1"/>
        <v>75</v>
      </c>
    </row>
    <row r="10" spans="1:14" x14ac:dyDescent="0.2">
      <c r="A10" s="376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77"/>
    </row>
    <row r="11" spans="1:14" x14ac:dyDescent="0.2">
      <c r="A11" s="735" t="s">
        <v>282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734"/>
    </row>
    <row r="12" spans="1:14" ht="24.75" customHeight="1" x14ac:dyDescent="0.2">
      <c r="A12" s="378" t="s">
        <v>20</v>
      </c>
      <c r="B12" s="737" t="s">
        <v>27</v>
      </c>
      <c r="C12" s="737"/>
      <c r="D12" s="737"/>
      <c r="E12" s="361" t="s">
        <v>279</v>
      </c>
      <c r="F12" s="362" t="s">
        <v>280</v>
      </c>
      <c r="G12" s="360" t="s">
        <v>123</v>
      </c>
      <c r="H12" s="360" t="s">
        <v>122</v>
      </c>
      <c r="I12" s="362" t="s">
        <v>104</v>
      </c>
      <c r="J12" s="362" t="s">
        <v>105</v>
      </c>
      <c r="K12" s="362" t="s">
        <v>106</v>
      </c>
      <c r="L12" s="361" t="s">
        <v>8</v>
      </c>
      <c r="M12" s="379" t="s">
        <v>281</v>
      </c>
      <c r="N12" s="359"/>
    </row>
    <row r="13" spans="1:14" ht="29.25" customHeight="1" x14ac:dyDescent="0.2">
      <c r="A13" s="378">
        <v>1</v>
      </c>
      <c r="B13" s="732" t="str">
        <f>શાળા!A9</f>
        <v xml:space="preserve">ગુજરાતી </v>
      </c>
      <c r="C13" s="732"/>
      <c r="D13" s="732"/>
      <c r="E13" s="268">
        <f>COUNT('વિદ્યાર્થી માહિતી'!$B$2:$B$103)</f>
        <v>5</v>
      </c>
      <c r="F13" s="268">
        <f>E13-G13-H13</f>
        <v>4</v>
      </c>
      <c r="G13" s="268">
        <f>COUNTIF('T-3'!$E$5:$E$104,"AB")</f>
        <v>0</v>
      </c>
      <c r="H13" s="268">
        <f>COUNTIF('T-3'!$E$5:$E$104,"LEFT")</f>
        <v>1</v>
      </c>
      <c r="I13" s="268">
        <f>F13-J13</f>
        <v>4</v>
      </c>
      <c r="J13" s="268">
        <f>COUNTIF('સમગ્ર પરિણામ '!$M$7:$M$106,"E")</f>
        <v>0</v>
      </c>
      <c r="K13" s="138">
        <f>I13*100/F13</f>
        <v>100</v>
      </c>
      <c r="L13" s="392" t="str">
        <f>શાળા!B9</f>
        <v>AVAIYA A.K.</v>
      </c>
      <c r="M13" s="380"/>
    </row>
    <row r="14" spans="1:14" ht="29.25" customHeight="1" x14ac:dyDescent="0.2">
      <c r="A14" s="378">
        <v>2</v>
      </c>
      <c r="B14" s="732" t="str">
        <f>શાળા!A10</f>
        <v xml:space="preserve">અંગ્રેજી </v>
      </c>
      <c r="C14" s="732"/>
      <c r="D14" s="732"/>
      <c r="E14" s="268">
        <f>COUNT('વિદ્યાર્થી માહિતી'!$B$2:$B$103)</f>
        <v>5</v>
      </c>
      <c r="F14" s="268">
        <f t="shared" ref="F14:F22" si="3">E14-G14-H14</f>
        <v>4</v>
      </c>
      <c r="G14" s="268">
        <f>COUNTIF('T-3'!$F$5:$F$104,"AB")</f>
        <v>0</v>
      </c>
      <c r="H14" s="268">
        <f>COUNTIF('T-3'!$F$5:$F$104,"LEFT")</f>
        <v>1</v>
      </c>
      <c r="I14" s="268">
        <f t="shared" ref="I14:I22" si="4">F14-J14</f>
        <v>3</v>
      </c>
      <c r="J14" s="268">
        <f>COUNTIF('સમગ્ર પરિણામ '!$Z$7:$Z$106,"E")</f>
        <v>1</v>
      </c>
      <c r="K14" s="138">
        <f t="shared" ref="K14:K22" si="5">I14*100/F14</f>
        <v>75</v>
      </c>
      <c r="L14" s="392" t="str">
        <f>શાળા!B10</f>
        <v>PATHAN I.H.</v>
      </c>
      <c r="M14" s="380"/>
    </row>
    <row r="15" spans="1:14" ht="29.25" customHeight="1" x14ac:dyDescent="0.2">
      <c r="A15" s="378">
        <v>3</v>
      </c>
      <c r="B15" s="732" t="str">
        <f>શાળા!A11</f>
        <v xml:space="preserve">હિન્દી </v>
      </c>
      <c r="C15" s="732"/>
      <c r="D15" s="732"/>
      <c r="E15" s="268">
        <f>COUNT('વિદ્યાર્થી માહિતી'!$B$2:$B$103)</f>
        <v>5</v>
      </c>
      <c r="F15" s="268">
        <f t="shared" si="3"/>
        <v>4</v>
      </c>
      <c r="G15" s="268">
        <f>COUNTIF('T-3'!$G$5:$G$104,"AB")</f>
        <v>0</v>
      </c>
      <c r="H15" s="268">
        <f>COUNTIF('T-3'!$G$5:$G$104,"LEFT")</f>
        <v>1</v>
      </c>
      <c r="I15" s="268">
        <f t="shared" si="4"/>
        <v>4</v>
      </c>
      <c r="J15" s="268">
        <f>COUNTIF('સમગ્ર પરિણામ '!$AM$7:$AM$106,"E")</f>
        <v>0</v>
      </c>
      <c r="K15" s="138">
        <f t="shared" si="5"/>
        <v>100</v>
      </c>
      <c r="L15" s="392" t="str">
        <f>શાળા!B11</f>
        <v>S.N.PARMAR</v>
      </c>
      <c r="M15" s="380"/>
    </row>
    <row r="16" spans="1:14" ht="29.25" customHeight="1" x14ac:dyDescent="0.2">
      <c r="A16" s="378">
        <v>4</v>
      </c>
      <c r="B16" s="732" t="str">
        <f>શાળા!A12</f>
        <v>સંસ્કૃત</v>
      </c>
      <c r="C16" s="732"/>
      <c r="D16" s="732"/>
      <c r="E16" s="268">
        <f>COUNT('વિદ્યાર્થી માહિતી'!$B$2:$B$103)</f>
        <v>5</v>
      </c>
      <c r="F16" s="268">
        <f t="shared" si="3"/>
        <v>4</v>
      </c>
      <c r="G16" s="268">
        <f>COUNTIF('T-3'!$H$5:$H$104,"AB")</f>
        <v>0</v>
      </c>
      <c r="H16" s="268">
        <f>COUNTIF('T-3'!$H$5:$H$104,"LEFT")</f>
        <v>1</v>
      </c>
      <c r="I16" s="268">
        <f t="shared" si="4"/>
        <v>3</v>
      </c>
      <c r="J16" s="268">
        <f>COUNTIF('સમગ્ર પરિણામ '!$AZ$7:$AZ$106,"E")</f>
        <v>1</v>
      </c>
      <c r="K16" s="138">
        <f t="shared" si="5"/>
        <v>75</v>
      </c>
      <c r="L16" s="392" t="str">
        <f>શાળા!B12</f>
        <v>M.J.VALA</v>
      </c>
      <c r="M16" s="380"/>
    </row>
    <row r="17" spans="1:13" ht="29.25" customHeight="1" x14ac:dyDescent="0.2">
      <c r="A17" s="378">
        <v>5</v>
      </c>
      <c r="B17" s="732" t="str">
        <f>શાળા!A13</f>
        <v>ગણીત</v>
      </c>
      <c r="C17" s="732"/>
      <c r="D17" s="732"/>
      <c r="E17" s="268">
        <f>COUNT('વિદ્યાર્થી માહિતી'!$B$2:$B$103)</f>
        <v>5</v>
      </c>
      <c r="F17" s="268">
        <f t="shared" si="3"/>
        <v>4</v>
      </c>
      <c r="G17" s="268">
        <f>COUNTIF('T-3'!$I$5:$I$104,"AB")</f>
        <v>0</v>
      </c>
      <c r="H17" s="268">
        <f>COUNTIF('T-3'!$I$5:$I$104,"LEFT")</f>
        <v>1</v>
      </c>
      <c r="I17" s="268">
        <f t="shared" si="4"/>
        <v>3</v>
      </c>
      <c r="J17" s="268">
        <f>COUNTIF('સમગ્ર પરિણામ '!$BM$7:$BM$106,"E")</f>
        <v>1</v>
      </c>
      <c r="K17" s="138">
        <f t="shared" si="5"/>
        <v>75</v>
      </c>
      <c r="L17" s="392" t="str">
        <f>શાળા!B13</f>
        <v>e</v>
      </c>
      <c r="M17" s="380"/>
    </row>
    <row r="18" spans="1:13" ht="29.25" customHeight="1" x14ac:dyDescent="0.2">
      <c r="A18" s="378">
        <v>6</v>
      </c>
      <c r="B18" s="732" t="str">
        <f>શાળા!A14</f>
        <v xml:space="preserve">વિજ્ઞાન </v>
      </c>
      <c r="C18" s="732"/>
      <c r="D18" s="732"/>
      <c r="E18" s="268">
        <f>COUNT('વિદ્યાર્થી માહિતી'!$B$2:$B$103)</f>
        <v>5</v>
      </c>
      <c r="F18" s="268">
        <f t="shared" si="3"/>
        <v>4</v>
      </c>
      <c r="G18" s="268">
        <f>COUNTIF('T-3'!$J$5:$J$104,"AB")</f>
        <v>0</v>
      </c>
      <c r="H18" s="268">
        <f>COUNTIF('T-3'!$J$5:$J$104,"LEFT")</f>
        <v>1</v>
      </c>
      <c r="I18" s="268">
        <f t="shared" si="4"/>
        <v>3</v>
      </c>
      <c r="J18" s="268">
        <f>COUNTIF('સમગ્ર પરિણામ '!$BZ$7:$BZ$106,"E")</f>
        <v>1</v>
      </c>
      <c r="K18" s="138">
        <f t="shared" si="5"/>
        <v>75</v>
      </c>
      <c r="L18" s="392" t="str">
        <f>શાળા!B14</f>
        <v>f</v>
      </c>
      <c r="M18" s="380"/>
    </row>
    <row r="19" spans="1:13" ht="29.25" customHeight="1" x14ac:dyDescent="0.2">
      <c r="A19" s="378">
        <v>7</v>
      </c>
      <c r="B19" s="736" t="str">
        <f>શાળા!A15</f>
        <v xml:space="preserve">સામાજિક વિજ્ઞાન </v>
      </c>
      <c r="C19" s="736"/>
      <c r="D19" s="736"/>
      <c r="E19" s="268">
        <f>COUNT('વિદ્યાર્થી માહિતી'!$B$2:$B$103)</f>
        <v>5</v>
      </c>
      <c r="F19" s="268">
        <f t="shared" si="3"/>
        <v>4</v>
      </c>
      <c r="G19" s="268">
        <f>COUNTIF('T-3'!$K$5:$K$104,"AB")</f>
        <v>0</v>
      </c>
      <c r="H19" s="268">
        <f>COUNTIF('T-3'!$K$5:$K$104,"LEFT")</f>
        <v>1</v>
      </c>
      <c r="I19" s="268">
        <f t="shared" si="4"/>
        <v>3</v>
      </c>
      <c r="J19" s="268">
        <f>COUNTIF('સમગ્ર પરિણામ '!$CM$7:$CM$106,"E")</f>
        <v>1</v>
      </c>
      <c r="K19" s="138">
        <f t="shared" si="5"/>
        <v>75</v>
      </c>
      <c r="L19" s="392" t="str">
        <f>શાળા!B15</f>
        <v>M.G.GAREJA</v>
      </c>
      <c r="M19" s="380"/>
    </row>
    <row r="20" spans="1:13" ht="29.25" customHeight="1" x14ac:dyDescent="0.2">
      <c r="A20" s="378">
        <v>8</v>
      </c>
      <c r="B20" s="732" t="s">
        <v>293</v>
      </c>
      <c r="C20" s="732"/>
      <c r="D20" s="732"/>
      <c r="E20" s="268">
        <f>COUNT('વિદ્યાર્થી માહિતી'!$B$2:$B$103)</f>
        <v>5</v>
      </c>
      <c r="F20" s="268">
        <f t="shared" si="3"/>
        <v>5</v>
      </c>
      <c r="G20" s="268">
        <f>COUNTIF('T-3'!$L$5:$L$104,"AB")</f>
        <v>0</v>
      </c>
      <c r="H20" s="268">
        <f>COUNTIF('T-3'!$L$5:$L$104,"LEFT")</f>
        <v>0</v>
      </c>
      <c r="I20" s="268">
        <f t="shared" si="4"/>
        <v>5</v>
      </c>
      <c r="J20" s="268">
        <f>COUNTIF('સમગ્ર પરિણામ '!$CX$7:$CX$106,"E")</f>
        <v>0</v>
      </c>
      <c r="K20" s="138">
        <f t="shared" si="5"/>
        <v>100</v>
      </c>
      <c r="L20" s="392" t="str">
        <f>શાળા!B16</f>
        <v>h</v>
      </c>
      <c r="M20" s="380"/>
    </row>
    <row r="21" spans="1:13" ht="29.25" customHeight="1" x14ac:dyDescent="0.2">
      <c r="A21" s="378">
        <v>9</v>
      </c>
      <c r="B21" s="732" t="s">
        <v>294</v>
      </c>
      <c r="C21" s="732"/>
      <c r="D21" s="732"/>
      <c r="E21" s="268">
        <f>COUNT('વિદ્યાર્થી માહિતી'!$B$2:$B$103)</f>
        <v>5</v>
      </c>
      <c r="F21" s="268">
        <f t="shared" si="3"/>
        <v>5</v>
      </c>
      <c r="G21" s="268">
        <f>COUNTIF('T-3'!$N$5:$N$104,"AB")</f>
        <v>0</v>
      </c>
      <c r="H21" s="268">
        <f>COUNTIF('T-3'!$N$5:$N$104,"LEFT")</f>
        <v>0</v>
      </c>
      <c r="I21" s="268">
        <f t="shared" si="4"/>
        <v>5</v>
      </c>
      <c r="J21" s="268">
        <f>COUNTIF('સમગ્ર પરિણામ '!$DI$7:$DI$106,"E")</f>
        <v>0</v>
      </c>
      <c r="K21" s="138">
        <f t="shared" si="5"/>
        <v>100</v>
      </c>
      <c r="L21" s="392">
        <f>શાળા!B17</f>
        <v>0</v>
      </c>
      <c r="M21" s="380"/>
    </row>
    <row r="22" spans="1:13" ht="29.25" customHeight="1" x14ac:dyDescent="0.2">
      <c r="A22" s="378">
        <v>10</v>
      </c>
      <c r="B22" s="732" t="s">
        <v>298</v>
      </c>
      <c r="C22" s="732"/>
      <c r="D22" s="732"/>
      <c r="E22" s="268">
        <f>COUNT('વિદ્યાર્થી માહિતી'!$B$2:$B$103)</f>
        <v>5</v>
      </c>
      <c r="F22" s="268">
        <f t="shared" si="3"/>
        <v>5</v>
      </c>
      <c r="G22" s="268">
        <f>COUNTIF('T-3'!$P$5:$P$104,"AB")</f>
        <v>0</v>
      </c>
      <c r="H22" s="268">
        <f>COUNTIF('T-3'!$P$5:$P$104,"LEFT")</f>
        <v>0</v>
      </c>
      <c r="I22" s="268">
        <f t="shared" si="4"/>
        <v>5</v>
      </c>
      <c r="J22" s="268">
        <f>COUNTIF('સમગ્ર પરિણામ '!$DT$7:$DT$106,"E")</f>
        <v>0</v>
      </c>
      <c r="K22" s="138">
        <f t="shared" si="5"/>
        <v>100</v>
      </c>
      <c r="L22" s="392">
        <f>શાળા!B18</f>
        <v>0</v>
      </c>
      <c r="M22" s="380"/>
    </row>
    <row r="23" spans="1:13" x14ac:dyDescent="0.2">
      <c r="A23" s="376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77"/>
    </row>
    <row r="24" spans="1:13" ht="18.75" customHeight="1" x14ac:dyDescent="0.2">
      <c r="A24" s="376"/>
      <c r="B24" s="423" t="s">
        <v>283</v>
      </c>
      <c r="C24" s="423"/>
      <c r="D24" s="423"/>
      <c r="E24" s="423"/>
      <c r="F24" s="423"/>
      <c r="G24" s="423"/>
      <c r="H24" s="423"/>
      <c r="I24" s="423"/>
      <c r="J24" s="423"/>
      <c r="K24" s="12"/>
      <c r="L24" s="12"/>
      <c r="M24" s="381"/>
    </row>
    <row r="25" spans="1:13" ht="28.5" x14ac:dyDescent="0.2">
      <c r="A25" s="376"/>
      <c r="B25" s="287" t="s">
        <v>166</v>
      </c>
      <c r="C25" s="753" t="s">
        <v>88</v>
      </c>
      <c r="D25" s="753"/>
      <c r="E25" s="753"/>
      <c r="F25" s="753"/>
      <c r="G25" s="753"/>
      <c r="H25" s="753"/>
      <c r="I25" s="367" t="s">
        <v>167</v>
      </c>
      <c r="J25" s="287" t="s">
        <v>57</v>
      </c>
      <c r="K25" s="309"/>
      <c r="L25" s="309"/>
      <c r="M25" s="377"/>
    </row>
    <row r="26" spans="1:13" ht="17.25" x14ac:dyDescent="0.2">
      <c r="A26" s="376"/>
      <c r="B26" s="287" t="s">
        <v>168</v>
      </c>
      <c r="C26" s="754" t="str">
        <f>'TOP-10'!B6</f>
        <v xml:space="preserve">મેરામણ ગરેજા </v>
      </c>
      <c r="D26" s="755"/>
      <c r="E26" s="755"/>
      <c r="F26" s="755"/>
      <c r="G26" s="755"/>
      <c r="H26" s="756"/>
      <c r="I26" s="129">
        <f>'TOP-10'!F6</f>
        <v>515</v>
      </c>
      <c r="J26" s="242">
        <f>'TOP-10'!G6</f>
        <v>73.571428571428569</v>
      </c>
      <c r="K26" s="309"/>
      <c r="L26" s="309"/>
      <c r="M26" s="377"/>
    </row>
    <row r="27" spans="1:13" ht="17.25" x14ac:dyDescent="0.2">
      <c r="A27" s="376"/>
      <c r="B27" s="287" t="s">
        <v>169</v>
      </c>
      <c r="C27" s="754" t="str">
        <f>'TOP-10'!B7</f>
        <v xml:space="preserve">મૌલીકાબા વાળા </v>
      </c>
      <c r="D27" s="755"/>
      <c r="E27" s="755"/>
      <c r="F27" s="755"/>
      <c r="G27" s="755"/>
      <c r="H27" s="756"/>
      <c r="I27" s="129">
        <f>'TOP-10'!F7</f>
        <v>367</v>
      </c>
      <c r="J27" s="242">
        <f>'TOP-10'!G7</f>
        <v>52.428571428571431</v>
      </c>
      <c r="K27" s="309"/>
      <c r="L27" s="309"/>
      <c r="M27" s="377"/>
    </row>
    <row r="28" spans="1:13" ht="17.25" x14ac:dyDescent="0.2">
      <c r="A28" s="376"/>
      <c r="B28" s="287" t="s">
        <v>170</v>
      </c>
      <c r="C28" s="754" t="str">
        <f>'TOP-10'!B8</f>
        <v xml:space="preserve">પઠાણ ઇમ્તિયાજ હનીફખાન </v>
      </c>
      <c r="D28" s="755"/>
      <c r="E28" s="755"/>
      <c r="F28" s="755"/>
      <c r="G28" s="755"/>
      <c r="H28" s="756"/>
      <c r="I28" s="129">
        <f>'TOP-10'!F8</f>
        <v>363</v>
      </c>
      <c r="J28" s="242">
        <f>'TOP-10'!G8</f>
        <v>51.857142857142854</v>
      </c>
      <c r="K28" s="309"/>
      <c r="L28" s="309"/>
      <c r="M28" s="377"/>
    </row>
    <row r="29" spans="1:13" x14ac:dyDescent="0.2">
      <c r="A29" s="376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77"/>
    </row>
    <row r="30" spans="1:13" ht="35.25" customHeight="1" x14ac:dyDescent="0.2">
      <c r="A30" s="376"/>
      <c r="B30" s="744" t="s">
        <v>95</v>
      </c>
      <c r="C30" s="744"/>
      <c r="D30" s="744"/>
      <c r="E30" s="744"/>
      <c r="F30" s="744"/>
      <c r="G30" s="752"/>
      <c r="H30" s="752"/>
      <c r="I30" s="752"/>
      <c r="J30" s="752"/>
      <c r="K30" s="309"/>
      <c r="L30" s="744" t="s">
        <v>34</v>
      </c>
      <c r="M30" s="751"/>
    </row>
    <row r="31" spans="1:13" ht="6.75" customHeight="1" thickBot="1" x14ac:dyDescent="0.25">
      <c r="A31" s="382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4"/>
    </row>
    <row r="34" spans="2:6" x14ac:dyDescent="0.2">
      <c r="B34" s="750"/>
      <c r="C34" s="750"/>
      <c r="D34" s="750"/>
      <c r="E34" s="750"/>
      <c r="F34" s="750"/>
    </row>
  </sheetData>
  <sheetProtection formatCells="0" formatColumns="0" formatRows="0" insertColumns="0" insertRows="0"/>
  <mergeCells count="35">
    <mergeCell ref="B24:J24"/>
    <mergeCell ref="E3:K3"/>
    <mergeCell ref="B34:F34"/>
    <mergeCell ref="B30:F30"/>
    <mergeCell ref="L30:M30"/>
    <mergeCell ref="G30:J30"/>
    <mergeCell ref="C25:H25"/>
    <mergeCell ref="C26:H26"/>
    <mergeCell ref="C27:H27"/>
    <mergeCell ref="C28:H28"/>
    <mergeCell ref="B6:D6"/>
    <mergeCell ref="B7:D7"/>
    <mergeCell ref="B8:D8"/>
    <mergeCell ref="B9:D9"/>
    <mergeCell ref="A4:B4"/>
    <mergeCell ref="C4:E4"/>
    <mergeCell ref="A1:M1"/>
    <mergeCell ref="A2:M2"/>
    <mergeCell ref="J4:K4"/>
    <mergeCell ref="L4:M4"/>
    <mergeCell ref="H4:I4"/>
    <mergeCell ref="B17:D17"/>
    <mergeCell ref="A7:A8"/>
    <mergeCell ref="B5:M5"/>
    <mergeCell ref="B22:D22"/>
    <mergeCell ref="A11:M11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</mergeCells>
  <conditionalFormatting sqref="E13:J22">
    <cfRule type="cellIs" dxfId="9" priority="1" operator="equal">
      <formula>0</formula>
    </cfRule>
  </conditionalFormatting>
  <conditionalFormatting sqref="E7:M9">
    <cfRule type="cellIs" dxfId="8" priority="2" operator="equal">
      <formula>0</formula>
    </cfRule>
  </conditionalFormatting>
  <pageMargins left="0.7" right="0.7" top="0.42" bottom="0.5600000000000000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P22"/>
  <sheetViews>
    <sheetView zoomScale="85" zoomScaleNormal="85" workbookViewId="0">
      <selection activeCell="U9" sqref="U9"/>
    </sheetView>
  </sheetViews>
  <sheetFormatPr defaultRowHeight="15" x14ac:dyDescent="0.2"/>
  <cols>
    <col min="1" max="1" width="8.203125" customWidth="1"/>
    <col min="2" max="2" width="13.046875" customWidth="1"/>
    <col min="3" max="5" width="8.203125" customWidth="1"/>
    <col min="6" max="8" width="7.26171875" customWidth="1"/>
    <col min="9" max="9" width="6.859375" customWidth="1"/>
    <col min="10" max="10" width="9.4140625" customWidth="1"/>
    <col min="11" max="16" width="5.6484375" customWidth="1"/>
  </cols>
  <sheetData>
    <row r="1" spans="1:16" ht="54" customHeight="1" x14ac:dyDescent="0.2">
      <c r="A1" s="771"/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</row>
    <row r="2" spans="1:16" ht="27" customHeight="1" x14ac:dyDescent="0.2">
      <c r="A2" s="765" t="s">
        <v>0</v>
      </c>
      <c r="B2" s="765"/>
      <c r="C2" s="772" t="str">
        <f>શાળા!B1</f>
        <v xml:space="preserve">શ્રી જનકપુરી વિદ્યાલય </v>
      </c>
      <c r="D2" s="772"/>
      <c r="E2" s="772"/>
      <c r="F2" s="772"/>
      <c r="G2" s="772"/>
      <c r="H2" s="772"/>
      <c r="I2" s="772"/>
      <c r="J2" s="772"/>
      <c r="K2" s="772"/>
      <c r="L2" s="772"/>
    </row>
    <row r="3" spans="1:16" ht="22.5" customHeight="1" x14ac:dyDescent="0.2">
      <c r="A3" s="765" t="s">
        <v>4</v>
      </c>
      <c r="B3" s="765"/>
      <c r="C3" s="773" t="str">
        <f>શાળા!B4</f>
        <v>9-A</v>
      </c>
      <c r="D3" s="773"/>
      <c r="E3" s="773"/>
      <c r="F3" s="761"/>
      <c r="G3" s="168"/>
      <c r="H3" s="168"/>
      <c r="I3" s="765" t="s">
        <v>30</v>
      </c>
      <c r="J3" s="765"/>
      <c r="K3" s="761" t="str">
        <f>શાળા!B6</f>
        <v>2023-24</v>
      </c>
      <c r="L3" s="761"/>
    </row>
    <row r="4" spans="1:16" ht="22.5" customHeight="1" x14ac:dyDescent="0.2">
      <c r="A4" s="765" t="s">
        <v>5</v>
      </c>
      <c r="B4" s="765"/>
      <c r="C4" s="764" t="str">
        <f>શાળા!B5</f>
        <v xml:space="preserve">ઇમ્તિયાજ પઠાણ </v>
      </c>
      <c r="D4" s="764"/>
      <c r="E4" s="764"/>
      <c r="F4" s="764"/>
      <c r="G4" s="764"/>
      <c r="H4" s="764"/>
      <c r="I4" s="192"/>
      <c r="J4" s="765" t="s">
        <v>111</v>
      </c>
      <c r="K4" s="765"/>
      <c r="L4" s="761">
        <f>શાળા!B3</f>
        <v>62.0246</v>
      </c>
      <c r="M4" s="761"/>
      <c r="N4" s="761"/>
    </row>
    <row r="6" spans="1:16" ht="24.75" customHeight="1" x14ac:dyDescent="0.2">
      <c r="B6" s="770" t="s">
        <v>146</v>
      </c>
      <c r="C6" s="770"/>
      <c r="D6" s="770"/>
      <c r="E6" s="770"/>
      <c r="F6" s="770"/>
      <c r="G6" s="770"/>
      <c r="H6" s="770"/>
      <c r="I6" s="770"/>
      <c r="J6" s="770"/>
    </row>
    <row r="7" spans="1:16" s="20" customFormat="1" ht="44.25" customHeight="1" x14ac:dyDescent="0.2">
      <c r="A7" s="22"/>
      <c r="B7" s="169" t="s">
        <v>102</v>
      </c>
      <c r="C7" s="22" t="s">
        <v>107</v>
      </c>
      <c r="D7" s="169" t="s">
        <v>126</v>
      </c>
      <c r="E7" s="23" t="s">
        <v>142</v>
      </c>
      <c r="F7" s="169" t="s">
        <v>104</v>
      </c>
      <c r="G7" s="169" t="s">
        <v>143</v>
      </c>
      <c r="H7" s="169" t="s">
        <v>144</v>
      </c>
      <c r="I7" s="169" t="s">
        <v>145</v>
      </c>
      <c r="J7" s="23" t="s">
        <v>106</v>
      </c>
      <c r="K7"/>
      <c r="L7"/>
      <c r="M7"/>
      <c r="N7"/>
    </row>
    <row r="8" spans="1:16" ht="24.6" customHeight="1" x14ac:dyDescent="0.2">
      <c r="A8" s="767"/>
      <c r="B8" s="144" t="s">
        <v>96</v>
      </c>
      <c r="C8" s="257">
        <f>COUNTIF('સમગ્ર પરિણામ '!$DZ$7:$DZ$106,"MALE")</f>
        <v>3</v>
      </c>
      <c r="D8" s="257">
        <f>C8-E8</f>
        <v>3</v>
      </c>
      <c r="E8" s="257">
        <f>COUNTIFS('સમગ્ર પરિણામ '!$DZ$7:$DZ$106,"MALE",'સમગ્ર પરિણામ '!$DY$7:$DY$106,"LEFT")</f>
        <v>0</v>
      </c>
      <c r="F8" s="257">
        <f>COUNTIFS('સમગ્ર પરિણામ '!$DZ$7:$DZ$106,"MALE",'સમગ્ર પરિણામ '!$DY$7:$DY$106,"પાસ")</f>
        <v>1</v>
      </c>
      <c r="G8" s="257">
        <f>COUNTIFS('સમગ્ર પરિણામ '!$DZ$7:$DZ$106,"MALE",'સમગ્ર પરિણામ '!$DY$7:$DY$106,"સિદ્ધિગુણથી પાસ")</f>
        <v>1</v>
      </c>
      <c r="H8" s="257">
        <f>COUNTIFS('સમગ્ર પરિણામ '!$DZ$7:$DZ$106,"MALE",'સમગ્ર પરિણામ '!$DY$7:$DY$106,"કૃપાગુણથી પાસ")</f>
        <v>0</v>
      </c>
      <c r="I8" s="257">
        <f>COUNTIFS('સમગ્ર પરિણામ '!$DZ$7:$DZ$106,"MALE",'સમગ્ર પરિણામ '!$DY$7:$DY$106,"નાપાસ")</f>
        <v>1</v>
      </c>
      <c r="J8" s="365">
        <f>F8*100/D8</f>
        <v>33.333333333333336</v>
      </c>
      <c r="K8" s="24"/>
    </row>
    <row r="9" spans="1:16" ht="24.6" customHeight="1" x14ac:dyDescent="0.2">
      <c r="A9" s="768"/>
      <c r="B9" s="144" t="s">
        <v>97</v>
      </c>
      <c r="C9" s="257">
        <f>COUNTIF('સમગ્ર પરિણામ '!$DZ$7:$DZ$106,"FEMALE")</f>
        <v>2</v>
      </c>
      <c r="D9" s="257">
        <f>C9-E9</f>
        <v>1</v>
      </c>
      <c r="E9" s="257">
        <f>COUNTIFS('સમગ્ર પરિણામ '!$DZ$7:$DZ$106,"FEMALE",'સમગ્ર પરિણામ '!$DY$7:$DY$106,"LEFT")</f>
        <v>1</v>
      </c>
      <c r="F9" s="257">
        <f>COUNTIFS('સમગ્ર પરિણામ '!$DZ$7:$DZ$106,"FEMALE",'સમગ્ર પરિણામ '!$DY$7:$DY$106,"પાસ")</f>
        <v>1</v>
      </c>
      <c r="G9" s="257">
        <f>COUNTIFS('સમગ્ર પરિણામ '!$DZ$7:$DZ$106,"FEMALE",'સમગ્ર પરિણામ '!$DY$7:$DY$106,"સિદ્ધિગુણથી પાસ")</f>
        <v>0</v>
      </c>
      <c r="H9" s="257">
        <f>COUNTIFS('સમગ્ર પરિણામ '!$DZ$7:$DZ$106,"FEMALE",'સમગ્ર પરિણામ '!$DY$7:$DY$106,"કૃપાગુણથી પાસ")</f>
        <v>0</v>
      </c>
      <c r="I9" s="257">
        <f>COUNTIFS('સમગ્ર પરિણામ '!$DZ$7:$DZ$106,"FEMALE",'સમગ્ર પરિણામ '!$DY$7:$DY$106,"નાપાસ")</f>
        <v>0</v>
      </c>
      <c r="J9" s="355">
        <f>F9*100/D9</f>
        <v>100</v>
      </c>
    </row>
    <row r="10" spans="1:16" ht="25.5" customHeight="1" x14ac:dyDescent="0.2">
      <c r="B10" t="s">
        <v>74</v>
      </c>
      <c r="C10" s="193">
        <f>C8+C9</f>
        <v>5</v>
      </c>
      <c r="D10" s="193">
        <f t="shared" ref="D10:I10" si="0">D8+D9</f>
        <v>4</v>
      </c>
      <c r="E10" s="193">
        <f t="shared" si="0"/>
        <v>1</v>
      </c>
      <c r="F10" s="193">
        <f t="shared" si="0"/>
        <v>2</v>
      </c>
      <c r="G10" s="193">
        <f t="shared" si="0"/>
        <v>1</v>
      </c>
      <c r="H10" s="193">
        <f t="shared" si="0"/>
        <v>0</v>
      </c>
      <c r="I10" s="193">
        <f t="shared" si="0"/>
        <v>1</v>
      </c>
      <c r="J10" s="138">
        <f>F10*100/D10</f>
        <v>50</v>
      </c>
    </row>
    <row r="12" spans="1:16" ht="33.75" customHeight="1" x14ac:dyDescent="0.2">
      <c r="A12" s="769" t="s">
        <v>51</v>
      </c>
      <c r="B12" s="769" t="s">
        <v>57</v>
      </c>
      <c r="C12" s="766" t="str">
        <f>શાળા!A9</f>
        <v xml:space="preserve">ગુજરાતી </v>
      </c>
      <c r="D12" s="766"/>
      <c r="E12" s="766" t="str">
        <f>શાળા!A10</f>
        <v xml:space="preserve">અંગ્રેજી </v>
      </c>
      <c r="F12" s="766"/>
      <c r="G12" s="766" t="str">
        <f>શાળા!A11</f>
        <v xml:space="preserve">હિન્દી </v>
      </c>
      <c r="H12" s="766"/>
      <c r="I12" s="766" t="str">
        <f>શાળા!A12</f>
        <v>સંસ્કૃત</v>
      </c>
      <c r="J12" s="766"/>
      <c r="K12" s="766" t="str">
        <f>શાળા!A13</f>
        <v>ગણીત</v>
      </c>
      <c r="L12" s="766"/>
      <c r="M12" s="766" t="str">
        <f>શાળા!A14</f>
        <v xml:space="preserve">વિજ્ઞાન </v>
      </c>
      <c r="N12" s="766"/>
      <c r="O12" s="766" t="str">
        <f>શાળા!A15</f>
        <v xml:space="preserve">સામાજિક વિજ્ઞાન </v>
      </c>
      <c r="P12" s="766"/>
    </row>
    <row r="13" spans="1:16" ht="23.25" customHeight="1" x14ac:dyDescent="0.2">
      <c r="A13" s="769"/>
      <c r="B13" s="769"/>
      <c r="C13" s="21" t="s">
        <v>128</v>
      </c>
      <c r="D13" s="21" t="s">
        <v>129</v>
      </c>
      <c r="E13" s="21" t="s">
        <v>128</v>
      </c>
      <c r="F13" s="21" t="s">
        <v>129</v>
      </c>
      <c r="G13" s="21" t="s">
        <v>128</v>
      </c>
      <c r="H13" s="21" t="s">
        <v>129</v>
      </c>
      <c r="I13" s="21" t="s">
        <v>128</v>
      </c>
      <c r="J13" s="21" t="s">
        <v>129</v>
      </c>
      <c r="K13" s="21" t="s">
        <v>128</v>
      </c>
      <c r="L13" s="21" t="s">
        <v>129</v>
      </c>
      <c r="M13" s="21" t="s">
        <v>128</v>
      </c>
      <c r="N13" s="21" t="s">
        <v>129</v>
      </c>
      <c r="O13" s="21" t="s">
        <v>128</v>
      </c>
      <c r="P13" s="21" t="s">
        <v>129</v>
      </c>
    </row>
    <row r="14" spans="1:16" s="188" customFormat="1" ht="22.5" customHeight="1" x14ac:dyDescent="0.2">
      <c r="A14" s="21" t="s">
        <v>147</v>
      </c>
      <c r="B14" s="21" t="s">
        <v>155</v>
      </c>
      <c r="C14" s="256">
        <f>COUNTIFS('સમગ્ર પરિણામ '!$DZ$7:$DZ$106,"MALE",'સમગ્ર પરિણામ '!$M$7:$M$106,"A1")</f>
        <v>0</v>
      </c>
      <c r="D14" s="256">
        <f>COUNTIFS('સમગ્ર પરિણામ '!$DZ$7:$DZ$106,"FEMALE",'સમગ્ર પરિણામ '!$M$7:$M$106,"A1")</f>
        <v>0</v>
      </c>
      <c r="E14" s="256">
        <f>COUNTIFS('સમગ્ર પરિણામ '!$DZ$7:$DZ$106,"MALE",'સમગ્ર પરિણામ '!$Z$7:$Z$106,"A1")</f>
        <v>0</v>
      </c>
      <c r="F14" s="256">
        <f>COUNTIFS('સમગ્ર પરિણામ '!$DZ$7:$DZ$106,"FEMALE",'સમગ્ર પરિણામ '!$Z$7:$Z$106,"A1")</f>
        <v>0</v>
      </c>
      <c r="G14" s="256">
        <f>COUNTIFS('સમગ્ર પરિણામ '!$DZ$7:$DZ$106,"MALE",'સમગ્ર પરિણામ '!$AM$7:$AM$106,"A1")</f>
        <v>0</v>
      </c>
      <c r="H14" s="256">
        <f>COUNTIFS('સમગ્ર પરિણામ '!$DZ$7:$DZ$106,"FEMALE",'સમગ્ર પરિણામ '!$AM$7:$AM$106,"A1")</f>
        <v>0</v>
      </c>
      <c r="I14" s="256">
        <f>COUNTIFS('સમગ્ર પરિણામ '!$DZ$7:$DZ$106,"MALE",'સમગ્ર પરિણામ '!$AZ$7:$AZ$106,"A1")</f>
        <v>0</v>
      </c>
      <c r="J14" s="256">
        <f>COUNTIFS('સમગ્ર પરિણામ '!$DZ$7:$DZ$106,"FEMALE",'સમગ્ર પરિણામ '!$AZ$7:$AZ$106,"A1")</f>
        <v>0</v>
      </c>
      <c r="K14" s="256">
        <f>COUNTIFS('સમગ્ર પરિણામ '!$DZ$7:$DZ$106,"MALE",'સમગ્ર પરિણામ '!$BM$7:$BM$106,"A1")</f>
        <v>0</v>
      </c>
      <c r="L14" s="256">
        <f>COUNTIFS('સમગ્ર પરિણામ '!$DZ$7:$DZ$106,"FEMALE",'સમગ્ર પરિણામ '!$BM$7:$BM$106,"A1")</f>
        <v>0</v>
      </c>
      <c r="M14" s="256">
        <f>COUNTIFS('સમગ્ર પરિણામ '!$DZ$7:$DZ$106,"MALE",'સમગ્ર પરિણામ '!$BZ$7:$BZ$106,"A1")</f>
        <v>0</v>
      </c>
      <c r="N14" s="256">
        <f>COUNTIFS('સમગ્ર પરિણામ '!$DZ$7:$DZ$106,"FEMALE",'સમગ્ર પરિણામ '!$BZ$7:$BZ$106,"A1")</f>
        <v>0</v>
      </c>
      <c r="O14" s="256">
        <f>COUNTIFS('સમગ્ર પરિણામ '!$DZ$7:$DZ$106,"MALE",'સમગ્ર પરિણામ '!$CM$7:$CM$106,"A1")</f>
        <v>0</v>
      </c>
      <c r="P14" s="256">
        <f>COUNTIFS('સમગ્ર પરિણામ '!$DZ$7:$DZ$106,"FEMALE",'સમગ્ર પરિણામ '!$CM$7:$CM$106,"A1")</f>
        <v>0</v>
      </c>
    </row>
    <row r="15" spans="1:16" s="188" customFormat="1" ht="22.5" customHeight="1" x14ac:dyDescent="0.2">
      <c r="A15" s="21" t="s">
        <v>148</v>
      </c>
      <c r="B15" s="21" t="s">
        <v>156</v>
      </c>
      <c r="C15" s="256">
        <f>COUNTIFS('સમગ્ર પરિણામ '!$DZ$7:$DZ$106,"MALE",'સમગ્ર પરિણામ '!$M$7:$M$106,"A2")</f>
        <v>0</v>
      </c>
      <c r="D15" s="256">
        <f>COUNTIFS('સમગ્ર પરિણામ '!$DZ$7:$DZ$106,"FEMALE",'સમગ્ર પરિણામ '!$M$7:$M$106,"A2")</f>
        <v>0</v>
      </c>
      <c r="E15" s="256">
        <f>COUNTIFS('સમગ્ર પરિણામ '!$DZ$7:$DZ$106,"MALE",'સમગ્ર પરિણામ '!$Z$7:$Z$106,"A2")</f>
        <v>0</v>
      </c>
      <c r="F15" s="256">
        <f>COUNTIFS('સમગ્ર પરિણામ '!$DZ$7:$DZ$106,"FEMALE",'સમગ્ર પરિણામ '!$Z$7:$Z$106,"A2")</f>
        <v>0</v>
      </c>
      <c r="G15" s="256">
        <f>COUNTIFS('સમગ્ર પરિણામ '!$DZ$7:$DZ$106,"MALE",'સમગ્ર પરિણામ '!$AM$7:$AM$106,"A2")</f>
        <v>0</v>
      </c>
      <c r="H15" s="256">
        <f>COUNTIFS('સમગ્ર પરિણામ '!$DZ$7:$DZ$106,"FEMALE",'સમગ્ર પરિણામ '!$AM$7:$AM$106,"A2")</f>
        <v>0</v>
      </c>
      <c r="I15" s="256">
        <f>COUNTIFS('સમગ્ર પરિણામ '!$DZ$7:$DZ$106,"MALE",'સમગ્ર પરિણામ '!$AZ$7:$AZ$106,"A2")</f>
        <v>0</v>
      </c>
      <c r="J15" s="256">
        <f>COUNTIFS('સમગ્ર પરિણામ '!$DZ$7:$DZ$106,"FEMALE",'સમગ્ર પરિણામ '!$AZ$7:$AZ$106,"A2")</f>
        <v>0</v>
      </c>
      <c r="K15" s="256">
        <f>COUNTIFS('સમગ્ર પરિણામ '!$DZ$7:$DZ$106,"MALE",'સમગ્ર પરિણામ '!$BM$7:$BM$106,"A2")</f>
        <v>0</v>
      </c>
      <c r="L15" s="256">
        <f>COUNTIFS('સમગ્ર પરિણામ '!$DZ$7:$DZ$106,"FEMALE",'સમગ્ર પરિણામ '!$BM$7:$BM$106,"A2")</f>
        <v>0</v>
      </c>
      <c r="M15" s="256">
        <f>COUNTIFS('સમગ્ર પરિણામ '!$DZ$7:$DZ$106,"MALE",'સમગ્ર પરિણામ '!$BZ$7:$BZ$106,"A2")</f>
        <v>0</v>
      </c>
      <c r="N15" s="256">
        <f>COUNTIFS('સમગ્ર પરિણામ '!$DZ$7:$DZ$106,"FEMALE",'સમગ્ર પરિણામ '!$BZ$7:$BZ$106,"A2")</f>
        <v>0</v>
      </c>
      <c r="O15" s="256">
        <f>COUNTIFS('સમગ્ર પરિણામ '!$DZ$7:$DZ$106,"MALE",'સમગ્ર પરિણામ '!$CM$7:$CM$106,"A2")</f>
        <v>0</v>
      </c>
      <c r="P15" s="256">
        <f>COUNTIFS('સમગ્ર પરિણામ '!$DZ$7:$DZ$106,"FEMALE",'સમગ્ર પરિણામ '!$CM$7:$CM$106,"A2")</f>
        <v>0</v>
      </c>
    </row>
    <row r="16" spans="1:16" s="188" customFormat="1" ht="22.5" customHeight="1" x14ac:dyDescent="0.2">
      <c r="A16" s="21" t="s">
        <v>149</v>
      </c>
      <c r="B16" s="21" t="s">
        <v>157</v>
      </c>
      <c r="C16" s="256">
        <f>COUNTIFS('સમગ્ર પરિણામ '!$DZ$7:$DZ$106,"MALE",'સમગ્ર પરિણામ '!$M$7:$M$106,"B1")</f>
        <v>0</v>
      </c>
      <c r="D16" s="256">
        <f>COUNTIFS('સમગ્ર પરિણામ '!$DZ$7:$DZ$106,"FEMALE",'સમગ્ર પરિણામ '!$M$7:$M$106,"B1")</f>
        <v>0</v>
      </c>
      <c r="E16" s="256">
        <f>COUNTIFS('સમગ્ર પરિણામ '!$DZ$7:$DZ$106,"MALE",'સમગ્ર પરિણામ '!$Z$7:$Z$106,"B1")</f>
        <v>0</v>
      </c>
      <c r="F16" s="256">
        <f>COUNTIFS('સમગ્ર પરિણામ '!$DZ$7:$DZ$106,"FEMALE",'સમગ્ર પરિણામ '!$Z$7:$Z$106,"B1")</f>
        <v>0</v>
      </c>
      <c r="G16" s="256">
        <f>COUNTIFS('સમગ્ર પરિણામ '!$DZ$7:$DZ$106,"MALE",'સમગ્ર પરિણામ '!$AM$7:$AM$106,"B1")</f>
        <v>1</v>
      </c>
      <c r="H16" s="256">
        <f>COUNTIFS('સમગ્ર પરિણામ '!$DZ$7:$DZ$106,"FEMALE",'સમગ્ર પરિણામ '!$AM$7:$AM$106,"B1")</f>
        <v>0</v>
      </c>
      <c r="I16" s="256">
        <f>COUNTIFS('સમગ્ર પરિણામ '!$DZ$7:$DZ$106,"MALE",'સમગ્ર પરિણામ '!$AZ$7:$AZ$106,"B1")</f>
        <v>1</v>
      </c>
      <c r="J16" s="256">
        <f>COUNTIFS('સમગ્ર પરિણામ '!$DZ$7:$DZ$106,"FEMALE",'સમગ્ર પરિણામ '!$AZ$7:$AZ$106,"B1")</f>
        <v>0</v>
      </c>
      <c r="K16" s="256">
        <f>COUNTIFS('સમગ્ર પરિણામ '!$DZ$7:$DZ$106,"MALE",'સમગ્ર પરિણામ '!$BM$7:$BM$106,"B1")</f>
        <v>1</v>
      </c>
      <c r="L16" s="256">
        <f>COUNTIFS('સમગ્ર પરિણામ '!$DZ$7:$DZ$106,"FEMALE",'સમગ્ર પરિણામ '!$BM$7:$BM$106,"B1")</f>
        <v>0</v>
      </c>
      <c r="M16" s="256">
        <f>COUNTIFS('સમગ્ર પરિણામ '!$DZ$7:$DZ$106,"MALE",'સમગ્ર પરિણામ '!$BZ$7:$BZ$106,"B1")</f>
        <v>1</v>
      </c>
      <c r="N16" s="256">
        <f>COUNTIFS('સમગ્ર પરિણામ '!$DZ$7:$DZ$106,"FEMALE",'સમગ્ર પરિણામ '!$BZ$7:$BZ$106,"B1")</f>
        <v>0</v>
      </c>
      <c r="O16" s="256">
        <f>COUNTIFS('સમગ્ર પરિણામ '!$DZ$7:$DZ$106,"MALE",'સમગ્ર પરિણામ '!$CM$7:$CM$106,"B1")</f>
        <v>1</v>
      </c>
      <c r="P16" s="256">
        <f>COUNTIFS('સમગ્ર પરિણામ '!$DZ$7:$DZ$106,"FEMALE",'સમગ્ર પરિણામ '!$CM$7:$CM$106,"B1")</f>
        <v>0</v>
      </c>
    </row>
    <row r="17" spans="1:16" s="188" customFormat="1" ht="22.5" customHeight="1" x14ac:dyDescent="0.2">
      <c r="A17" s="21" t="s">
        <v>150</v>
      </c>
      <c r="B17" s="21" t="s">
        <v>158</v>
      </c>
      <c r="C17" s="256">
        <f>COUNTIFS('સમગ્ર પરિણામ '!$DZ$7:$DZ$106,"MALE",'સમગ્ર પરિણામ '!$M$7:$M$106,"B2")</f>
        <v>1</v>
      </c>
      <c r="D17" s="256">
        <f>COUNTIFS('સમગ્ર પરિણામ '!$DZ$7:$DZ$106,"FEMALE",'સમગ્ર પરિણામ '!$M$7:$M$106,"B2")</f>
        <v>0</v>
      </c>
      <c r="E17" s="256">
        <f>COUNTIFS('સમગ્ર પરિણામ '!$DZ$7:$DZ$106,"MALE",'સમગ્ર પરિણામ '!$Z$7:$Z$106,"B2")</f>
        <v>1</v>
      </c>
      <c r="F17" s="256">
        <f>COUNTIFS('સમગ્ર પરિણામ '!$DZ$7:$DZ$106,"FEMALE",'સમગ્ર પરિણામ '!$Z$7:$Z$106,"B2")</f>
        <v>0</v>
      </c>
      <c r="G17" s="256">
        <f>COUNTIFS('સમગ્ર પરિણામ '!$DZ$7:$DZ$106,"MALE",'સમગ્ર પરિણામ '!$AM$7:$AM$106,"B2")</f>
        <v>0</v>
      </c>
      <c r="H17" s="256">
        <f>COUNTIFS('સમગ્ર પરિણામ '!$DZ$7:$DZ$106,"FEMALE",'સમગ્ર પરિણામ '!$AM$7:$AM$106,"B2")</f>
        <v>0</v>
      </c>
      <c r="I17" s="256">
        <f>COUNTIFS('સમગ્ર પરિણામ '!$DZ$7:$DZ$106,"MALE",'સમગ્ર પરિણામ '!$AZ$7:$AZ$106,"B2")</f>
        <v>1</v>
      </c>
      <c r="J17" s="256">
        <f>COUNTIFS('સમગ્ર પરિણામ '!$DZ$7:$DZ$106,"FEMALE",'સમગ્ર પરિણામ '!$AZ$7:$AZ$106,"B2")</f>
        <v>0</v>
      </c>
      <c r="K17" s="256">
        <f>COUNTIFS('સમગ્ર પરિણામ '!$DZ$7:$DZ$106,"MALE",'સમગ્ર પરિણામ '!$BM$7:$BM$106,"B2")</f>
        <v>0</v>
      </c>
      <c r="L17" s="256">
        <f>COUNTIFS('સમગ્ર પરિણામ '!$DZ$7:$DZ$106,"FEMALE",'સમગ્ર પરિણામ '!$BM$7:$BM$106,"B2")</f>
        <v>0</v>
      </c>
      <c r="M17" s="256">
        <f>COUNTIFS('સમગ્ર પરિણામ '!$DZ$7:$DZ$106,"MALE",'સમગ્ર પરિણામ '!$BZ$7:$BZ$106,"B2")</f>
        <v>0</v>
      </c>
      <c r="N17" s="256">
        <f>COUNTIFS('સમગ્ર પરિણામ '!$DZ$7:$DZ$106,"FEMALE",'સમગ્ર પરિણામ '!$BZ$7:$BZ$106,"B2")</f>
        <v>0</v>
      </c>
      <c r="O17" s="256">
        <f>COUNTIFS('સમગ્ર પરિણામ '!$DZ$7:$DZ$106,"MALE",'સમગ્ર પરિણામ '!$CM$7:$CM$106,"B2")</f>
        <v>0</v>
      </c>
      <c r="P17" s="256">
        <f>COUNTIFS('સમગ્ર પરિણામ '!$DZ$7:$DZ$106,"FEMALE",'સમગ્ર પરિણામ '!$CM$7:$CM$106,"B2")</f>
        <v>0</v>
      </c>
    </row>
    <row r="18" spans="1:16" s="188" customFormat="1" ht="22.5" customHeight="1" x14ac:dyDescent="0.2">
      <c r="A18" s="21" t="s">
        <v>151</v>
      </c>
      <c r="B18" s="21" t="s">
        <v>159</v>
      </c>
      <c r="C18" s="256">
        <f>COUNTIFS('સમગ્ર પરિણામ '!$DZ$7:$DZ$106,"MALE",'સમગ્ર પરિણામ '!$M$7:$M$106,"C1")</f>
        <v>0</v>
      </c>
      <c r="D18" s="256">
        <f>COUNTIFS('સમગ્ર પરિણામ '!$DZ$7:$DZ$106,"FEMALE",'સમગ્ર પરિણામ '!$M$7:$M$106,"C1")</f>
        <v>1</v>
      </c>
      <c r="E18" s="256">
        <f>COUNTIFS('સમગ્ર પરિણામ '!$DZ$7:$DZ$106,"MALE",'સમગ્ર પરિણામ '!$Z$7:$Z$106,"C1")</f>
        <v>1</v>
      </c>
      <c r="F18" s="256">
        <f>COUNTIFS('સમગ્ર પરિણામ '!$DZ$7:$DZ$106,"FEMALE",'સમગ્ર પરિણામ '!$Z$7:$Z$106,"C1")</f>
        <v>0</v>
      </c>
      <c r="G18" s="256">
        <f>COUNTIFS('સમગ્ર પરિણામ '!$DZ$7:$DZ$106,"MALE",'સમગ્ર પરિણામ '!$AM$7:$AM$106,"C1")</f>
        <v>0</v>
      </c>
      <c r="H18" s="256">
        <f>COUNTIFS('સમગ્ર પરિણામ '!$DZ$7:$DZ$106,"FEMALE",'સમગ્ર પરિણામ '!$AM$7:$AM$106,"C1")</f>
        <v>1</v>
      </c>
      <c r="I18" s="256">
        <f>COUNTIFS('સમગ્ર પરિણામ '!$DZ$7:$DZ$106,"MALE",'સમગ્ર પરિણામ '!$AZ$7:$AZ$106,"C1")</f>
        <v>0</v>
      </c>
      <c r="J18" s="256">
        <f>COUNTIFS('સમગ્ર પરિણામ '!$DZ$7:$DZ$106,"FEMALE",'સમગ્ર પરિણામ '!$AZ$7:$AZ$106,"C1")</f>
        <v>1</v>
      </c>
      <c r="K18" s="256">
        <f>COUNTIFS('સમગ્ર પરિણામ '!$DZ$7:$DZ$106,"MALE",'સમગ્ર પરિણામ '!$BM$7:$BM$106,"C1")</f>
        <v>1</v>
      </c>
      <c r="L18" s="256">
        <f>COUNTIFS('સમગ્ર પરિણામ '!$DZ$7:$DZ$106,"FEMALE",'સમગ્ર પરિણામ '!$BM$7:$BM$106,"C1")</f>
        <v>0</v>
      </c>
      <c r="M18" s="256">
        <f>COUNTIFS('સમગ્ર પરિણામ '!$DZ$7:$DZ$106,"MALE",'સમગ્ર પરિણામ '!$BZ$7:$BZ$106,"C1")</f>
        <v>1</v>
      </c>
      <c r="N18" s="256">
        <f>COUNTIFS('સમગ્ર પરિણામ '!$DZ$7:$DZ$106,"FEMALE",'સમગ્ર પરિણામ '!$BZ$7:$BZ$106,"C1")</f>
        <v>1</v>
      </c>
      <c r="O18" s="256">
        <f>COUNTIFS('સમગ્ર પરિણામ '!$DZ$7:$DZ$106,"MALE",'સમગ્ર પરિણામ '!$CM$7:$CM$106,"C1")</f>
        <v>0</v>
      </c>
      <c r="P18" s="256">
        <f>COUNTIFS('સમગ્ર પરિણામ '!$DZ$7:$DZ$106,"FEMALE",'સમગ્ર પરિણામ '!$CM$7:$CM$106,"C1")</f>
        <v>1</v>
      </c>
    </row>
    <row r="19" spans="1:16" s="188" customFormat="1" ht="22.5" customHeight="1" x14ac:dyDescent="0.2">
      <c r="A19" s="21" t="s">
        <v>152</v>
      </c>
      <c r="B19" s="21" t="s">
        <v>160</v>
      </c>
      <c r="C19" s="256">
        <f>COUNTIFS('સમગ્ર પરિણામ '!$DZ$7:$DZ$106,"MALE",'સમગ્ર પરિણામ '!$M$7:$M$106,"C2")</f>
        <v>0</v>
      </c>
      <c r="D19" s="256">
        <f>COUNTIFS('સમગ્ર પરિણામ '!$DZ$7:$DZ$106,"FEMALE",'સમગ્ર પરિણામ '!$M$7:$M$106,"C2")</f>
        <v>0</v>
      </c>
      <c r="E19" s="256">
        <f>COUNTIFS('સમગ્ર પરિણામ '!$DZ$7:$DZ$106,"MALE",'સમગ્ર પરિણામ '!$Z$7:$Z$106,"C2")</f>
        <v>0</v>
      </c>
      <c r="F19" s="256">
        <f>COUNTIFS('સમગ્ર પરિણામ '!$DZ$7:$DZ$106,"FEMALE",'સમગ્ર પરિણામ '!$Z$7:$Z$106,"C2")</f>
        <v>1</v>
      </c>
      <c r="G19" s="256">
        <f>COUNTIFS('સમગ્ર પરિણામ '!$DZ$7:$DZ$106,"MALE",'સમગ્ર પરિણામ '!$AM$7:$AM$106,"C2")</f>
        <v>1</v>
      </c>
      <c r="H19" s="256">
        <f>COUNTIFS('સમગ્ર પરિણામ '!$DZ$7:$DZ$106,"FEMALE",'સમગ્ર પરિણામ '!$AM$7:$AM$106,"C2")</f>
        <v>0</v>
      </c>
      <c r="I19" s="256">
        <f>COUNTIFS('સમગ્ર પરિણામ '!$DZ$7:$DZ$106,"MALE",'સમગ્ર પરિણામ '!$AZ$7:$AZ$106,"C2")</f>
        <v>0</v>
      </c>
      <c r="J19" s="256">
        <f>COUNTIFS('સમગ્ર પરિણામ '!$DZ$7:$DZ$106,"FEMALE",'સમગ્ર પરિણામ '!$AZ$7:$AZ$106,"C2")</f>
        <v>0</v>
      </c>
      <c r="K19" s="256">
        <f>COUNTIFS('સમગ્ર પરિણામ '!$DZ$7:$DZ$106,"MALE",'સમગ્ર પરિણામ '!$BM$7:$BM$106,"C2")</f>
        <v>0</v>
      </c>
      <c r="L19" s="256">
        <f>COUNTIFS('સમગ્ર પરિણામ '!$DZ$7:$DZ$106,"FEMALE",'સમગ્ર પરિણામ '!$BM$7:$BM$106,"C2")</f>
        <v>1</v>
      </c>
      <c r="M19" s="256">
        <f>COUNTIFS('સમગ્ર પરિણામ '!$DZ$7:$DZ$106,"MALE",'સમગ્ર પરિણામ '!$BZ$7:$BZ$106,"C2")</f>
        <v>0</v>
      </c>
      <c r="N19" s="256">
        <f>COUNTIFS('સમગ્ર પરિણામ '!$DZ$7:$DZ$106,"FEMALE",'સમગ્ર પરિણામ '!$BZ$7:$BZ$106,"C2")</f>
        <v>0</v>
      </c>
      <c r="O19" s="256">
        <f>COUNTIFS('સમગ્ર પરિણામ '!$DZ$7:$DZ$106,"MALE",'સમગ્ર પરિણામ '!$CM$7:$CM$106,"C2")</f>
        <v>1</v>
      </c>
      <c r="P19" s="256">
        <f>COUNTIFS('સમગ્ર પરિણામ '!$DZ$7:$DZ$106,"FEMALE",'સમગ્ર પરિણામ '!$CM$7:$CM$106,"C2")</f>
        <v>0</v>
      </c>
    </row>
    <row r="20" spans="1:16" s="188" customFormat="1" ht="22.5" customHeight="1" x14ac:dyDescent="0.2">
      <c r="A20" s="21" t="s">
        <v>153</v>
      </c>
      <c r="B20" s="21" t="s">
        <v>161</v>
      </c>
      <c r="C20" s="256">
        <f>COUNTIFS('સમગ્ર પરિણામ '!$DZ$7:$DZ$106,"MALE",'સમગ્ર પરિણામ '!$M$7:$M$106,"D")</f>
        <v>2</v>
      </c>
      <c r="D20" s="256">
        <f>COUNTIFS('સમગ્ર પરિણામ '!$DZ$7:$DZ$106,"FEMALE",'સમગ્ર પરિણામ '!$M$7:$M$106,"D")</f>
        <v>0</v>
      </c>
      <c r="E20" s="256">
        <f>COUNTIFS('સમગ્ર પરિણામ '!$DZ$7:$DZ$106,"MALE",'સમગ્ર પરિણામ '!$Z$7:$Z$106,"D")</f>
        <v>0</v>
      </c>
      <c r="F20" s="256">
        <f>COUNTIFS('સમગ્ર પરિણામ '!$DZ$7:$DZ$106,"FEMALE",'સમગ્ર પરિણામ '!$Z$7:$Z$106,"D")</f>
        <v>0</v>
      </c>
      <c r="G20" s="256">
        <f>COUNTIFS('સમગ્ર પરિણામ '!$DZ$7:$DZ$106,"MALE",'સમગ્ર પરિણામ '!$AM$7:$AM$106,"D")</f>
        <v>1</v>
      </c>
      <c r="H20" s="256">
        <f>COUNTIFS('સમગ્ર પરિણામ '!$DZ$7:$DZ$106,"FEMALE",'સમગ્ર પરિણામ '!$AM$7:$AM$106,"D")</f>
        <v>0</v>
      </c>
      <c r="I20" s="256">
        <f>COUNTIFS('સમગ્ર પરિણામ '!$DZ$7:$DZ$106,"MALE",'સમગ્ર પરિણામ '!$AZ$7:$AZ$106,"D")</f>
        <v>0</v>
      </c>
      <c r="J20" s="256">
        <f>COUNTIFS('સમગ્ર પરિણામ '!$DZ$7:$DZ$106,"FEMALE",'સમગ્ર પરિણામ '!$AZ$7:$AZ$106,"D")</f>
        <v>0</v>
      </c>
      <c r="K20" s="256">
        <f>COUNTIFS('સમગ્ર પરિણામ '!$DZ$7:$DZ$106,"MALE",'સમગ્ર પરિણામ '!$BM$7:$BM$106,"D")</f>
        <v>0</v>
      </c>
      <c r="L20" s="256">
        <f>COUNTIFS('સમગ્ર પરિણામ '!$DZ$7:$DZ$106,"FEMALE",'સમગ્ર પરિણામ '!$BM$7:$BM$106,"D")</f>
        <v>0</v>
      </c>
      <c r="M20" s="256">
        <f>COUNTIFS('સમગ્ર પરિણામ '!$DZ$7:$DZ$106,"MALE",'સમગ્ર પરિણામ '!$BZ$7:$BZ$106,"D")</f>
        <v>0</v>
      </c>
      <c r="N20" s="256">
        <f>COUNTIFS('સમગ્ર પરિણામ '!$DZ$7:$DZ$106,"FEMALE",'સમગ્ર પરિણામ '!$BZ$7:$BZ$106,"D")</f>
        <v>0</v>
      </c>
      <c r="O20" s="256">
        <f>COUNTIFS('સમગ્ર પરિણામ '!$DZ$7:$DZ$106,"MALE",'સમગ્ર પરિણામ '!$CM$7:$CM$106,"D")</f>
        <v>0</v>
      </c>
      <c r="P20" s="256">
        <f>COUNTIFS('સમગ્ર પરિણામ '!$DZ$7:$DZ$106,"FEMALE",'સમગ્ર પરિણામ '!$CM$7:$CM$106,"D")</f>
        <v>0</v>
      </c>
    </row>
    <row r="21" spans="1:16" s="188" customFormat="1" ht="22.5" customHeight="1" x14ac:dyDescent="0.2">
      <c r="A21" s="21" t="s">
        <v>154</v>
      </c>
      <c r="B21" s="21" t="s">
        <v>162</v>
      </c>
      <c r="C21" s="256">
        <f>COUNTIFS('સમગ્ર પરિણામ '!$DZ$7:$DZ$106,"MALE",'સમગ્ર પરિણામ '!$M$7:$M$106,"E")</f>
        <v>0</v>
      </c>
      <c r="D21" s="256">
        <f>COUNTIFS('સમગ્ર પરિણામ '!$DZ$7:$DZ$106,"FEMALE",'સમગ્ર પરિણામ '!$M$7:$M$106,"E")</f>
        <v>0</v>
      </c>
      <c r="E21" s="256">
        <f>COUNTIFS('સમગ્ર પરિણામ '!$DZ$7:$DZ$106,"MALE",'સમગ્ર પરિણામ '!$Z$7:$Z$106,"E")</f>
        <v>1</v>
      </c>
      <c r="F21" s="256">
        <f>COUNTIFS('સમગ્ર પરિણામ '!$DZ$7:$DZ$106,"FEMALE",'સમગ્ર પરિણામ '!$Z$7:$Z$106,"E")</f>
        <v>0</v>
      </c>
      <c r="G21" s="256">
        <f>COUNTIFS('સમગ્ર પરિણામ '!$DZ$7:$DZ$106,"MALE",'સમગ્ર પરિણામ '!$AM$7:$AM$106,"E")</f>
        <v>0</v>
      </c>
      <c r="H21" s="256">
        <f>COUNTIFS('સમગ્ર પરિણામ '!$DZ$7:$DZ$106,"FEMALE",'સમગ્ર પરિણામ '!$AM$7:$AM$106,"E")</f>
        <v>0</v>
      </c>
      <c r="I21" s="256">
        <f>COUNTIFS('સમગ્ર પરિણામ '!$DZ$7:$DZ$106,"MALE",'સમગ્ર પરિણામ '!$AZ$7:$AZ$106,"E")</f>
        <v>1</v>
      </c>
      <c r="J21" s="256">
        <f>COUNTIFS('સમગ્ર પરિણામ '!$DZ$7:$DZ$106,"FEMALE",'સમગ્ર પરિણામ '!$AZ$7:$AZ$106,"E")</f>
        <v>0</v>
      </c>
      <c r="K21" s="256">
        <f>COUNTIFS('સમગ્ર પરિણામ '!$DZ$7:$DZ$106,"MALE",'સમગ્ર પરિણામ '!$BM$7:$BM$106,"E")</f>
        <v>1</v>
      </c>
      <c r="L21" s="256">
        <f>COUNTIFS('સમગ્ર પરિણામ '!$DZ$7:$DZ$106,"FEMALE",'સમગ્ર પરિણામ '!$BM$7:$BM$106,"E")</f>
        <v>0</v>
      </c>
      <c r="M21" s="256">
        <f>COUNTIFS('સમગ્ર પરિણામ '!$DZ$7:$DZ$106,"MALE",'સમગ્ર પરિણામ '!$BZ$7:$BZ$106,"E")</f>
        <v>1</v>
      </c>
      <c r="N21" s="256">
        <f>COUNTIFS('સમગ્ર પરિણામ '!$DZ$7:$DZ$106,"FEMALE",'સમગ્ર પરિણામ '!$BZ$7:$BZ$106,"E")</f>
        <v>0</v>
      </c>
      <c r="O21" s="256">
        <f>COUNTIFS('સમગ્ર પરિણામ '!$DZ$7:$DZ$106,"MALE",'સમગ્ર પરિણામ '!$CM$7:$CM$106,"E")</f>
        <v>1</v>
      </c>
      <c r="P21" s="256">
        <f>COUNTIFS('સમગ્ર પરિણામ '!$DZ$7:$DZ$106,"FEMALE",'સમગ્ર પરિણામ '!$CM$7:$CM$106,"E")</f>
        <v>0</v>
      </c>
    </row>
    <row r="22" spans="1:16" ht="28.5" customHeight="1" x14ac:dyDescent="0.2">
      <c r="A22" s="762" t="s">
        <v>163</v>
      </c>
      <c r="B22" s="763"/>
      <c r="C22" s="760">
        <f>SUM(C14:D21)</f>
        <v>4</v>
      </c>
      <c r="D22" s="760"/>
      <c r="E22" s="760">
        <f>SUM(E14:F21)</f>
        <v>4</v>
      </c>
      <c r="F22" s="760"/>
      <c r="G22" s="760">
        <f t="shared" ref="G22" si="1">SUM(G14:H21)</f>
        <v>4</v>
      </c>
      <c r="H22" s="760"/>
      <c r="I22" s="760">
        <f t="shared" ref="I22" si="2">SUM(I14:J21)</f>
        <v>4</v>
      </c>
      <c r="J22" s="760"/>
      <c r="K22" s="760">
        <f t="shared" ref="K22" si="3">SUM(K14:L21)</f>
        <v>4</v>
      </c>
      <c r="L22" s="760"/>
      <c r="M22" s="760">
        <f t="shared" ref="M22" si="4">SUM(M14:N21)</f>
        <v>4</v>
      </c>
      <c r="N22" s="760"/>
      <c r="O22" s="760">
        <f t="shared" ref="O22" si="5">SUM(O14:P21)</f>
        <v>4</v>
      </c>
      <c r="P22" s="760"/>
    </row>
  </sheetData>
  <sheetProtection password="CC35" sheet="1" scenarios="1" formatCells="0" formatColumns="0" formatRows="0" insertColumns="0" insertRows="0"/>
  <mergeCells count="30">
    <mergeCell ref="K22:L22"/>
    <mergeCell ref="K12:L12"/>
    <mergeCell ref="A2:B2"/>
    <mergeCell ref="A1:L1"/>
    <mergeCell ref="A3:B3"/>
    <mergeCell ref="C2:L2"/>
    <mergeCell ref="C3:F3"/>
    <mergeCell ref="I3:J3"/>
    <mergeCell ref="K3:L3"/>
    <mergeCell ref="G12:H12"/>
    <mergeCell ref="I12:J12"/>
    <mergeCell ref="E22:F22"/>
    <mergeCell ref="G22:H22"/>
    <mergeCell ref="I22:J22"/>
    <mergeCell ref="M22:N22"/>
    <mergeCell ref="O22:P22"/>
    <mergeCell ref="L4:N4"/>
    <mergeCell ref="C22:D22"/>
    <mergeCell ref="A22:B22"/>
    <mergeCell ref="C4:H4"/>
    <mergeCell ref="J4:K4"/>
    <mergeCell ref="A4:B4"/>
    <mergeCell ref="M12:N12"/>
    <mergeCell ref="O12:P12"/>
    <mergeCell ref="A8:A9"/>
    <mergeCell ref="A12:A13"/>
    <mergeCell ref="B6:J6"/>
    <mergeCell ref="B12:B13"/>
    <mergeCell ref="C12:D12"/>
    <mergeCell ref="E12:F12"/>
  </mergeCells>
  <conditionalFormatting sqref="C14:P21">
    <cfRule type="cellIs" dxfId="7" priority="1" operator="lessThan">
      <formula>1</formula>
    </cfRule>
  </conditionalFormatting>
  <pageMargins left="0.98" right="0.7" top="0.51" bottom="0.48" header="0.3" footer="0.3"/>
  <pageSetup paperSize="9" orientation="landscape" blackAndWhite="1" r:id="rId1"/>
  <ignoredErrors>
    <ignoredError sqref="G8:G9 C15 E14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EC106"/>
  <sheetViews>
    <sheetView tabSelected="1" topLeftCell="BS1" zoomScale="80" zoomScaleNormal="80" workbookViewId="0">
      <pane ySplit="6" topLeftCell="BS7" activePane="bottomLeft" state="frozen"/>
      <selection activeCell="BS1" sqref="BS1"/>
      <selection pane="bottomLeft" activeCell="DN7" sqref="DN7:DN106"/>
    </sheetView>
  </sheetViews>
  <sheetFormatPr defaultColWidth="9.14453125" defaultRowHeight="15" x14ac:dyDescent="0.2"/>
  <cols>
    <col min="1" max="1" width="5.109375" style="25" customWidth="1"/>
    <col min="2" max="2" width="5.51171875" style="25" customWidth="1"/>
    <col min="3" max="3" width="28.515625" style="25" customWidth="1"/>
    <col min="4" max="7" width="4.4375" style="25" customWidth="1"/>
    <col min="8" max="9" width="6.45703125" style="25" customWidth="1"/>
    <col min="10" max="12" width="4.9765625" style="25" customWidth="1"/>
    <col min="13" max="13" width="5.91796875" style="25" customWidth="1"/>
    <col min="14" max="14" width="2.41796875" style="25" customWidth="1"/>
    <col min="15" max="15" width="5.51171875" style="25" customWidth="1"/>
    <col min="16" max="16" width="28.515625" style="25" customWidth="1"/>
    <col min="17" max="17" width="4.83984375" style="25" customWidth="1"/>
    <col min="18" max="18" width="4.5703125" style="25" customWidth="1"/>
    <col min="19" max="19" width="6.05078125" style="25" customWidth="1"/>
    <col min="20" max="20" width="4.9765625" style="25" customWidth="1"/>
    <col min="21" max="21" width="7.12890625" style="25" customWidth="1"/>
    <col min="22" max="22" width="6.45703125" style="25" customWidth="1"/>
    <col min="23" max="25" width="4.9765625" style="25" customWidth="1"/>
    <col min="26" max="26" width="7.3984375" style="25" customWidth="1"/>
    <col min="27" max="27" width="2.95703125" style="25" customWidth="1"/>
    <col min="28" max="28" width="5.51171875" style="25" customWidth="1"/>
    <col min="29" max="29" width="28.515625" style="25" customWidth="1"/>
    <col min="30" max="30" width="4.83984375" style="25" customWidth="1"/>
    <col min="31" max="31" width="4.5703125" style="25" customWidth="1"/>
    <col min="32" max="32" width="6.05078125" style="25" customWidth="1"/>
    <col min="33" max="33" width="4.9765625" style="25" customWidth="1"/>
    <col min="34" max="34" width="7.12890625" style="25" customWidth="1"/>
    <col min="35" max="35" width="6.45703125" style="25" customWidth="1"/>
    <col min="36" max="38" width="4.9765625" style="25" customWidth="1"/>
    <col min="39" max="39" width="7.3984375" style="25" customWidth="1"/>
    <col min="40" max="40" width="3.09375" style="25" customWidth="1"/>
    <col min="41" max="41" width="8.47265625" style="25" customWidth="1"/>
    <col min="42" max="42" width="28.515625" style="25" customWidth="1"/>
    <col min="43" max="43" width="4.83984375" style="25" customWidth="1"/>
    <col min="44" max="44" width="4.5703125" style="25" customWidth="1"/>
    <col min="45" max="45" width="6.05078125" style="25" customWidth="1"/>
    <col min="46" max="46" width="4.9765625" style="25" customWidth="1"/>
    <col min="47" max="47" width="7.12890625" style="25" customWidth="1"/>
    <col min="48" max="48" width="6.45703125" style="25" customWidth="1"/>
    <col min="49" max="51" width="4.9765625" style="25" customWidth="1"/>
    <col min="52" max="52" width="6.1875" style="25" customWidth="1"/>
    <col min="53" max="53" width="4.4375" style="25" customWidth="1"/>
    <col min="54" max="54" width="5.51171875" style="25" customWidth="1"/>
    <col min="55" max="55" width="28.515625" style="25" customWidth="1"/>
    <col min="56" max="56" width="4.83984375" style="25" customWidth="1"/>
    <col min="57" max="57" width="4.5703125" style="25" customWidth="1"/>
    <col min="58" max="58" width="6.05078125" style="25" customWidth="1"/>
    <col min="59" max="59" width="4.9765625" style="25" customWidth="1"/>
    <col min="60" max="60" width="7.12890625" style="25" customWidth="1"/>
    <col min="61" max="61" width="6.45703125" style="25" customWidth="1"/>
    <col min="62" max="64" width="4.9765625" style="25" customWidth="1"/>
    <col min="65" max="65" width="5.37890625" style="25" customWidth="1"/>
    <col min="66" max="66" width="2.41796875" style="25" customWidth="1"/>
    <col min="67" max="67" width="5.51171875" style="25" customWidth="1"/>
    <col min="68" max="68" width="28.515625" style="25" customWidth="1"/>
    <col min="69" max="69" width="4.83984375" style="25" customWidth="1"/>
    <col min="70" max="70" width="4.5703125" style="25" customWidth="1"/>
    <col min="71" max="71" width="6.05078125" style="25" customWidth="1"/>
    <col min="72" max="72" width="4.9765625" style="25" customWidth="1"/>
    <col min="73" max="73" width="7.12890625" style="25" customWidth="1"/>
    <col min="74" max="74" width="6.45703125" style="25" customWidth="1"/>
    <col min="75" max="77" width="4.9765625" style="25" customWidth="1"/>
    <col min="78" max="78" width="6.05078125" style="25" customWidth="1"/>
    <col min="79" max="79" width="2.95703125" style="25" customWidth="1"/>
    <col min="80" max="80" width="5.51171875" style="25" customWidth="1"/>
    <col min="81" max="81" width="28.515625" style="25" customWidth="1"/>
    <col min="82" max="82" width="4.83984375" style="25" customWidth="1"/>
    <col min="83" max="83" width="4.5703125" style="25" customWidth="1"/>
    <col min="84" max="84" width="6.05078125" style="25" customWidth="1"/>
    <col min="85" max="85" width="4.9765625" style="25" customWidth="1"/>
    <col min="86" max="86" width="7.12890625" style="25" customWidth="1"/>
    <col min="87" max="87" width="6.45703125" style="25" customWidth="1"/>
    <col min="88" max="90" width="4.9765625" style="25" customWidth="1"/>
    <col min="91" max="91" width="6.58984375" style="25" customWidth="1"/>
    <col min="92" max="92" width="3.62890625" style="25" customWidth="1"/>
    <col min="93" max="93" width="5.51171875" style="25" customWidth="1"/>
    <col min="94" max="94" width="28.515625" style="25" customWidth="1"/>
    <col min="95" max="95" width="4.83984375" style="25" customWidth="1"/>
    <col min="96" max="96" width="4.5703125" style="25" customWidth="1"/>
    <col min="97" max="97" width="6.05078125" style="25" customWidth="1"/>
    <col min="98" max="98" width="6.45703125" style="25" customWidth="1"/>
    <col min="99" max="101" width="4.9765625" style="25" customWidth="1"/>
    <col min="102" max="102" width="7.3984375" style="25" customWidth="1"/>
    <col min="103" max="103" width="9.14453125" style="25" customWidth="1"/>
    <col min="104" max="104" width="5.51171875" style="25" customWidth="1"/>
    <col min="105" max="105" width="28.515625" style="25" customWidth="1"/>
    <col min="106" max="106" width="13.85546875" style="25" customWidth="1"/>
    <col min="107" max="107" width="4.5703125" style="25" customWidth="1"/>
    <col min="108" max="108" width="6.05078125" style="25" customWidth="1"/>
    <col min="109" max="109" width="6.45703125" style="25" customWidth="1"/>
    <col min="110" max="112" width="4.9765625" style="25" customWidth="1"/>
    <col min="113" max="113" width="7.3984375" style="25" customWidth="1"/>
    <col min="114" max="114" width="9.14453125" style="25" customWidth="1"/>
    <col min="115" max="115" width="5.51171875" style="25" customWidth="1"/>
    <col min="116" max="116" width="28.515625" style="25" customWidth="1"/>
    <col min="117" max="117" width="10.22265625" style="25" customWidth="1"/>
    <col min="118" max="118" width="4.5703125" style="25" customWidth="1"/>
    <col min="119" max="119" width="6.05078125" style="25" customWidth="1"/>
    <col min="120" max="120" width="6.45703125" style="25" customWidth="1"/>
    <col min="121" max="123" width="4.9765625" style="25" customWidth="1"/>
    <col min="124" max="124" width="7.3984375" style="25" customWidth="1"/>
    <col min="125" max="125" width="0" style="25" hidden="1" customWidth="1"/>
    <col min="126" max="128" width="9.14453125" style="25" hidden="1" customWidth="1"/>
    <col min="129" max="129" width="9.14453125" style="25" customWidth="1"/>
    <col min="130" max="16384" width="9.14453125" style="25"/>
  </cols>
  <sheetData>
    <row r="1" spans="1:133" hidden="1" x14ac:dyDescent="0.2">
      <c r="A1" s="77">
        <v>1</v>
      </c>
      <c r="B1" s="77">
        <v>2</v>
      </c>
      <c r="C1" s="77">
        <v>3</v>
      </c>
      <c r="D1" s="77">
        <v>4</v>
      </c>
      <c r="E1" s="77">
        <v>5</v>
      </c>
      <c r="F1" s="77">
        <v>6</v>
      </c>
      <c r="G1" s="77">
        <v>7</v>
      </c>
      <c r="H1" s="77">
        <v>8</v>
      </c>
      <c r="I1" s="77">
        <v>9</v>
      </c>
      <c r="J1" s="77">
        <v>10</v>
      </c>
      <c r="K1" s="77">
        <v>11</v>
      </c>
      <c r="L1" s="77">
        <v>12</v>
      </c>
      <c r="M1" s="77">
        <v>13</v>
      </c>
      <c r="N1" s="77">
        <v>14</v>
      </c>
      <c r="O1" s="77">
        <v>15</v>
      </c>
      <c r="P1" s="77">
        <v>16</v>
      </c>
      <c r="Q1" s="77">
        <v>17</v>
      </c>
      <c r="R1" s="77">
        <v>18</v>
      </c>
      <c r="S1" s="77">
        <v>19</v>
      </c>
      <c r="T1" s="77">
        <v>20</v>
      </c>
      <c r="U1" s="77">
        <v>21</v>
      </c>
      <c r="V1" s="77">
        <v>22</v>
      </c>
      <c r="W1" s="77">
        <v>23</v>
      </c>
      <c r="X1" s="77">
        <v>24</v>
      </c>
      <c r="Y1" s="77">
        <v>25</v>
      </c>
      <c r="Z1" s="77">
        <v>26</v>
      </c>
      <c r="AA1" s="77">
        <v>27</v>
      </c>
      <c r="AB1" s="77">
        <v>28</v>
      </c>
      <c r="AC1" s="77">
        <v>29</v>
      </c>
      <c r="AD1" s="77">
        <v>30</v>
      </c>
      <c r="AE1" s="77">
        <v>31</v>
      </c>
      <c r="AF1" s="77">
        <v>32</v>
      </c>
      <c r="AG1" s="77">
        <v>33</v>
      </c>
      <c r="AH1" s="77">
        <v>34</v>
      </c>
      <c r="AI1" s="77">
        <v>35</v>
      </c>
      <c r="AJ1" s="77">
        <v>36</v>
      </c>
      <c r="AK1" s="77">
        <v>37</v>
      </c>
      <c r="AL1" s="77">
        <v>38</v>
      </c>
      <c r="AM1" s="77">
        <v>39</v>
      </c>
      <c r="AN1" s="77">
        <v>40</v>
      </c>
      <c r="AO1" s="77">
        <v>41</v>
      </c>
      <c r="AP1" s="77">
        <v>42</v>
      </c>
      <c r="AQ1" s="77">
        <v>43</v>
      </c>
      <c r="AR1" s="77">
        <v>44</v>
      </c>
      <c r="AS1" s="77">
        <v>45</v>
      </c>
      <c r="AT1" s="77">
        <v>46</v>
      </c>
      <c r="AU1" s="77">
        <v>47</v>
      </c>
      <c r="AV1" s="77">
        <v>48</v>
      </c>
      <c r="AW1" s="77">
        <v>49</v>
      </c>
      <c r="AX1" s="77">
        <v>50</v>
      </c>
      <c r="AY1" s="77">
        <v>51</v>
      </c>
      <c r="AZ1" s="77">
        <v>52</v>
      </c>
      <c r="BA1" s="77">
        <v>53</v>
      </c>
      <c r="BB1" s="77">
        <v>54</v>
      </c>
      <c r="BC1" s="77">
        <v>55</v>
      </c>
      <c r="BD1" s="77">
        <v>56</v>
      </c>
      <c r="BE1" s="77">
        <v>57</v>
      </c>
      <c r="BF1" s="77">
        <v>58</v>
      </c>
      <c r="BG1" s="77">
        <v>59</v>
      </c>
      <c r="BH1" s="77">
        <v>60</v>
      </c>
      <c r="BI1" s="77">
        <v>61</v>
      </c>
      <c r="BJ1" s="77">
        <v>62</v>
      </c>
      <c r="BK1" s="77">
        <v>63</v>
      </c>
      <c r="BL1" s="77">
        <v>64</v>
      </c>
      <c r="BM1" s="77">
        <v>65</v>
      </c>
      <c r="BN1" s="77">
        <v>66</v>
      </c>
      <c r="BO1" s="77">
        <v>67</v>
      </c>
      <c r="BP1" s="77">
        <v>68</v>
      </c>
      <c r="BQ1" s="77">
        <v>69</v>
      </c>
      <c r="BR1" s="77">
        <v>70</v>
      </c>
      <c r="BS1" s="77">
        <v>71</v>
      </c>
      <c r="BT1" s="77">
        <v>72</v>
      </c>
      <c r="BU1" s="77">
        <v>73</v>
      </c>
      <c r="BV1" s="77">
        <v>74</v>
      </c>
      <c r="BW1" s="77">
        <v>75</v>
      </c>
      <c r="BX1" s="77">
        <v>76</v>
      </c>
      <c r="BY1" s="77">
        <v>77</v>
      </c>
      <c r="BZ1" s="77">
        <v>78</v>
      </c>
      <c r="CA1" s="77">
        <v>79</v>
      </c>
      <c r="CB1" s="77">
        <v>80</v>
      </c>
      <c r="CC1" s="77">
        <v>81</v>
      </c>
      <c r="CD1" s="77">
        <v>82</v>
      </c>
      <c r="CE1" s="77">
        <v>83</v>
      </c>
      <c r="CF1" s="77">
        <v>84</v>
      </c>
      <c r="CG1" s="77">
        <v>85</v>
      </c>
      <c r="CH1" s="77">
        <v>86</v>
      </c>
      <c r="CI1" s="77">
        <v>87</v>
      </c>
      <c r="CJ1" s="77">
        <v>88</v>
      </c>
      <c r="CK1" s="77">
        <v>89</v>
      </c>
      <c r="CL1" s="77">
        <v>90</v>
      </c>
      <c r="CM1" s="77">
        <v>91</v>
      </c>
      <c r="CN1" s="77">
        <v>92</v>
      </c>
      <c r="CO1" s="77">
        <v>93</v>
      </c>
      <c r="CP1" s="77">
        <v>94</v>
      </c>
      <c r="CQ1" s="77">
        <v>95</v>
      </c>
      <c r="CR1" s="77">
        <v>96</v>
      </c>
      <c r="CS1" s="77">
        <v>97</v>
      </c>
      <c r="CT1" s="77">
        <v>98</v>
      </c>
      <c r="CU1" s="77">
        <v>99</v>
      </c>
      <c r="CV1" s="77">
        <v>100</v>
      </c>
      <c r="CW1" s="77">
        <v>101</v>
      </c>
      <c r="CX1" s="77">
        <v>102</v>
      </c>
      <c r="CY1" s="77">
        <v>103</v>
      </c>
      <c r="CZ1" s="77">
        <v>104</v>
      </c>
      <c r="DA1" s="77">
        <v>105</v>
      </c>
      <c r="DB1" s="77">
        <v>106</v>
      </c>
      <c r="DC1" s="77">
        <v>107</v>
      </c>
      <c r="DD1" s="77">
        <v>108</v>
      </c>
      <c r="DE1" s="77">
        <v>109</v>
      </c>
      <c r="DF1" s="77">
        <v>110</v>
      </c>
      <c r="DG1" s="77">
        <v>111</v>
      </c>
      <c r="DH1" s="77">
        <v>112</v>
      </c>
      <c r="DI1" s="77">
        <v>113</v>
      </c>
      <c r="DJ1" s="77">
        <v>114</v>
      </c>
      <c r="DK1" s="77">
        <v>115</v>
      </c>
      <c r="DL1" s="77">
        <v>116</v>
      </c>
      <c r="DM1" s="77">
        <v>117</v>
      </c>
      <c r="DN1" s="77">
        <v>118</v>
      </c>
      <c r="DO1" s="77">
        <v>119</v>
      </c>
      <c r="DP1" s="77">
        <v>120</v>
      </c>
      <c r="DQ1" s="77">
        <v>121</v>
      </c>
      <c r="DR1" s="77">
        <v>122</v>
      </c>
      <c r="DS1" s="77">
        <v>123</v>
      </c>
      <c r="DT1" s="77">
        <v>124</v>
      </c>
      <c r="DU1" s="77">
        <v>125</v>
      </c>
      <c r="DV1" s="77">
        <v>126</v>
      </c>
      <c r="DW1" s="77">
        <v>127</v>
      </c>
      <c r="DX1" s="77">
        <v>128</v>
      </c>
      <c r="DY1" s="77">
        <v>129</v>
      </c>
      <c r="DZ1" s="77">
        <v>130</v>
      </c>
      <c r="EA1" s="77">
        <v>131</v>
      </c>
      <c r="EB1" s="77">
        <v>132</v>
      </c>
      <c r="EC1" s="77">
        <v>133</v>
      </c>
    </row>
    <row r="2" spans="1:133" ht="23.25" customHeight="1" x14ac:dyDescent="0.25">
      <c r="A2" s="774" t="str">
        <f>શાળા!B1</f>
        <v xml:space="preserve">શ્રી જનકપુરી વિદ્યાલય 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O2" s="774" t="str">
        <f>A2</f>
        <v xml:space="preserve">શ્રી જનકપુરી વિદ્યાલય </v>
      </c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B2" s="774" t="str">
        <f>O2</f>
        <v xml:space="preserve">શ્રી જનકપુરી વિદ્યાલય </v>
      </c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O2" s="774" t="str">
        <f>AB2</f>
        <v xml:space="preserve">શ્રી જનકપુરી વિદ્યાલય </v>
      </c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4"/>
      <c r="BB2" s="774" t="str">
        <f>AO2</f>
        <v xml:space="preserve">શ્રી જનકપુરી વિદ્યાલય </v>
      </c>
      <c r="BC2" s="774"/>
      <c r="BD2" s="774"/>
      <c r="BE2" s="774"/>
      <c r="BF2" s="774"/>
      <c r="BG2" s="774"/>
      <c r="BH2" s="774"/>
      <c r="BI2" s="774"/>
      <c r="BJ2" s="774"/>
      <c r="BK2" s="774"/>
      <c r="BL2" s="774"/>
      <c r="BM2" s="774"/>
      <c r="BO2" s="774" t="str">
        <f>BB2</f>
        <v xml:space="preserve">શ્રી જનકપુરી વિદ્યાલય </v>
      </c>
      <c r="BP2" s="774"/>
      <c r="BQ2" s="774"/>
      <c r="BR2" s="774"/>
      <c r="BS2" s="774"/>
      <c r="BT2" s="774"/>
      <c r="BU2" s="774"/>
      <c r="BV2" s="774"/>
      <c r="BW2" s="774"/>
      <c r="BX2" s="774"/>
      <c r="BY2" s="774"/>
      <c r="BZ2" s="774"/>
      <c r="CB2" s="774" t="str">
        <f>BO2</f>
        <v xml:space="preserve">શ્રી જનકપુરી વિદ્યાલય </v>
      </c>
      <c r="CC2" s="774"/>
      <c r="CD2" s="774"/>
      <c r="CE2" s="774"/>
      <c r="CF2" s="774"/>
      <c r="CG2" s="774"/>
      <c r="CH2" s="774"/>
      <c r="CI2" s="774"/>
      <c r="CJ2" s="774"/>
      <c r="CK2" s="774"/>
      <c r="CL2" s="774"/>
      <c r="CM2" s="774"/>
      <c r="CO2" s="774" t="str">
        <f>CB2</f>
        <v xml:space="preserve">શ્રી જનકપુરી વિદ્યાલય </v>
      </c>
      <c r="CP2" s="774"/>
      <c r="CQ2" s="774"/>
      <c r="CR2" s="774"/>
      <c r="CS2" s="774"/>
      <c r="CT2" s="774"/>
      <c r="CU2" s="774"/>
      <c r="CV2" s="774"/>
      <c r="CW2" s="774"/>
      <c r="CX2" s="774"/>
      <c r="CZ2" s="774" t="str">
        <f>CO2</f>
        <v xml:space="preserve">શ્રી જનકપુરી વિદ્યાલય </v>
      </c>
      <c r="DA2" s="774"/>
      <c r="DB2" s="774"/>
      <c r="DC2" s="774"/>
      <c r="DD2" s="774"/>
      <c r="DE2" s="774"/>
      <c r="DF2" s="774"/>
      <c r="DG2" s="774"/>
      <c r="DH2" s="774"/>
      <c r="DI2" s="774"/>
      <c r="DK2" s="774" t="str">
        <f>CZ2</f>
        <v xml:space="preserve">શ્રી જનકપુરી વિદ્યાલય </v>
      </c>
      <c r="DL2" s="774"/>
      <c r="DM2" s="774"/>
      <c r="DN2" s="774"/>
      <c r="DO2" s="774"/>
      <c r="DP2" s="774"/>
      <c r="DQ2" s="774"/>
      <c r="DR2" s="774"/>
      <c r="DS2" s="774"/>
      <c r="DT2" s="774"/>
    </row>
    <row r="3" spans="1:133" ht="24" customHeight="1" x14ac:dyDescent="0.3">
      <c r="A3" s="789" t="s">
        <v>52</v>
      </c>
      <c r="B3" s="790"/>
      <c r="C3" s="790"/>
      <c r="D3" s="78" t="s">
        <v>4</v>
      </c>
      <c r="E3" s="98" t="str">
        <f>શાળા!B4</f>
        <v>9-A</v>
      </c>
      <c r="F3" s="48"/>
      <c r="G3" s="79" t="s">
        <v>30</v>
      </c>
      <c r="H3" s="791" t="str">
        <f>શાળા!B6</f>
        <v>2023-24</v>
      </c>
      <c r="I3" s="791"/>
      <c r="J3" s="791"/>
      <c r="K3" s="79"/>
      <c r="L3" s="79"/>
      <c r="M3" s="80"/>
      <c r="O3" s="775" t="s">
        <v>52</v>
      </c>
      <c r="P3" s="775"/>
      <c r="Q3" s="775"/>
      <c r="R3" s="775"/>
      <c r="S3" s="785" t="s">
        <v>4</v>
      </c>
      <c r="T3" s="785"/>
      <c r="U3" s="99" t="str">
        <f>શાળા!B4</f>
        <v>9-A</v>
      </c>
      <c r="V3" s="81" t="s">
        <v>30</v>
      </c>
      <c r="W3" s="781" t="str">
        <f>શાળા!B6</f>
        <v>2023-24</v>
      </c>
      <c r="X3" s="781"/>
      <c r="Y3" s="781"/>
      <c r="Z3" s="781"/>
      <c r="AB3" s="775" t="s">
        <v>52</v>
      </c>
      <c r="AC3" s="775"/>
      <c r="AD3" s="775"/>
      <c r="AE3" s="775"/>
      <c r="AF3" s="785" t="s">
        <v>4</v>
      </c>
      <c r="AG3" s="785"/>
      <c r="AH3" s="99" t="str">
        <f>U3</f>
        <v>9-A</v>
      </c>
      <c r="AI3" s="81" t="s">
        <v>30</v>
      </c>
      <c r="AJ3" s="781" t="str">
        <f>W3</f>
        <v>2023-24</v>
      </c>
      <c r="AK3" s="781"/>
      <c r="AL3" s="781"/>
      <c r="AM3" s="781"/>
      <c r="AO3" s="775" t="s">
        <v>52</v>
      </c>
      <c r="AP3" s="775"/>
      <c r="AQ3" s="775"/>
      <c r="AR3" s="775"/>
      <c r="AS3" s="785" t="s">
        <v>4</v>
      </c>
      <c r="AT3" s="785"/>
      <c r="AU3" s="99" t="str">
        <f>AH3</f>
        <v>9-A</v>
      </c>
      <c r="AV3" s="81" t="s">
        <v>30</v>
      </c>
      <c r="AW3" s="781" t="str">
        <f>AJ3</f>
        <v>2023-24</v>
      </c>
      <c r="AX3" s="781"/>
      <c r="AY3" s="781"/>
      <c r="AZ3" s="781"/>
      <c r="BB3" s="775" t="s">
        <v>52</v>
      </c>
      <c r="BC3" s="775"/>
      <c r="BD3" s="775"/>
      <c r="BE3" s="775"/>
      <c r="BF3" s="785" t="s">
        <v>4</v>
      </c>
      <c r="BG3" s="785"/>
      <c r="BH3" s="99" t="str">
        <f>AU3</f>
        <v>9-A</v>
      </c>
      <c r="BI3" s="81" t="s">
        <v>30</v>
      </c>
      <c r="BJ3" s="781" t="str">
        <f>AW3</f>
        <v>2023-24</v>
      </c>
      <c r="BK3" s="781"/>
      <c r="BL3" s="781"/>
      <c r="BM3" s="781"/>
      <c r="BO3" s="775" t="s">
        <v>52</v>
      </c>
      <c r="BP3" s="775"/>
      <c r="BQ3" s="775"/>
      <c r="BR3" s="775"/>
      <c r="BS3" s="785" t="s">
        <v>4</v>
      </c>
      <c r="BT3" s="785"/>
      <c r="BU3" s="99" t="str">
        <f>BH3</f>
        <v>9-A</v>
      </c>
      <c r="BV3" s="81" t="s">
        <v>30</v>
      </c>
      <c r="BW3" s="781" t="str">
        <f>BJ3</f>
        <v>2023-24</v>
      </c>
      <c r="BX3" s="781"/>
      <c r="BY3" s="781"/>
      <c r="BZ3" s="781"/>
      <c r="CB3" s="775" t="s">
        <v>52</v>
      </c>
      <c r="CC3" s="775"/>
      <c r="CD3" s="775"/>
      <c r="CE3" s="775"/>
      <c r="CF3" s="785" t="s">
        <v>4</v>
      </c>
      <c r="CG3" s="785"/>
      <c r="CH3" s="99" t="str">
        <f>BU3</f>
        <v>9-A</v>
      </c>
      <c r="CI3" s="81" t="s">
        <v>30</v>
      </c>
      <c r="CJ3" s="781" t="str">
        <f>BW3</f>
        <v>2023-24</v>
      </c>
      <c r="CK3" s="781"/>
      <c r="CL3" s="781"/>
      <c r="CM3" s="781"/>
      <c r="CO3" s="775" t="s">
        <v>52</v>
      </c>
      <c r="CP3" s="775"/>
      <c r="CQ3" s="775"/>
      <c r="CR3" s="775"/>
      <c r="CS3" s="82" t="s">
        <v>4</v>
      </c>
      <c r="CT3" s="81" t="s">
        <v>30</v>
      </c>
      <c r="CU3" s="786" t="s">
        <v>60</v>
      </c>
      <c r="CV3" s="786"/>
      <c r="CW3" s="786"/>
      <c r="CX3" s="786"/>
      <c r="CZ3" s="775" t="s">
        <v>52</v>
      </c>
      <c r="DA3" s="775"/>
      <c r="DB3" s="775"/>
      <c r="DC3" s="775"/>
      <c r="DD3" s="82" t="s">
        <v>4</v>
      </c>
      <c r="DE3" s="81" t="s">
        <v>30</v>
      </c>
      <c r="DF3" s="781" t="str">
        <f>CU3</f>
        <v>૨૦૧૯-૨૦</v>
      </c>
      <c r="DG3" s="781"/>
      <c r="DH3" s="781"/>
      <c r="DI3" s="781"/>
      <c r="DK3" s="775" t="s">
        <v>52</v>
      </c>
      <c r="DL3" s="775"/>
      <c r="DM3" s="775"/>
      <c r="DN3" s="775"/>
      <c r="DO3" s="82" t="s">
        <v>4</v>
      </c>
      <c r="DP3" s="81" t="s">
        <v>30</v>
      </c>
      <c r="DQ3" s="781" t="str">
        <f>DF3</f>
        <v>૨૦૧૯-૨૦</v>
      </c>
      <c r="DR3" s="781"/>
      <c r="DS3" s="781"/>
      <c r="DT3" s="781"/>
    </row>
    <row r="4" spans="1:133" ht="31.5" customHeight="1" x14ac:dyDescent="0.2">
      <c r="A4" s="787" t="s">
        <v>27</v>
      </c>
      <c r="B4" s="788"/>
      <c r="C4" s="100" t="str">
        <f>શાળા!A9</f>
        <v xml:space="preserve">ગુજરાતી </v>
      </c>
      <c r="D4" s="776" t="s">
        <v>8</v>
      </c>
      <c r="E4" s="777"/>
      <c r="F4" s="778"/>
      <c r="G4" s="782" t="str">
        <f>શાળા!B9</f>
        <v>AVAIYA A.K.</v>
      </c>
      <c r="H4" s="779"/>
      <c r="I4" s="779"/>
      <c r="J4" s="779"/>
      <c r="K4" s="779"/>
      <c r="L4" s="779"/>
      <c r="M4" s="780"/>
      <c r="O4" s="83" t="s">
        <v>53</v>
      </c>
      <c r="P4" s="100" t="str">
        <f>શાળા!A10</f>
        <v xml:space="preserve">અંગ્રેજી </v>
      </c>
      <c r="Q4" s="776" t="s">
        <v>8</v>
      </c>
      <c r="R4" s="777"/>
      <c r="S4" s="778"/>
      <c r="T4" s="782" t="str">
        <f>શાળા!B10</f>
        <v>PATHAN I.H.</v>
      </c>
      <c r="U4" s="779"/>
      <c r="V4" s="779"/>
      <c r="W4" s="779"/>
      <c r="X4" s="779"/>
      <c r="Y4" s="779"/>
      <c r="Z4" s="780"/>
      <c r="AB4" s="83" t="s">
        <v>53</v>
      </c>
      <c r="AC4" s="100" t="str">
        <f>શાળા!A11</f>
        <v xml:space="preserve">હિન્દી </v>
      </c>
      <c r="AD4" s="776" t="s">
        <v>8</v>
      </c>
      <c r="AE4" s="777"/>
      <c r="AF4" s="778"/>
      <c r="AG4" s="782" t="str">
        <f>શાળા!B11</f>
        <v>S.N.PARMAR</v>
      </c>
      <c r="AH4" s="779"/>
      <c r="AI4" s="779"/>
      <c r="AJ4" s="779"/>
      <c r="AK4" s="779"/>
      <c r="AL4" s="779"/>
      <c r="AM4" s="780"/>
      <c r="AO4" s="83" t="s">
        <v>53</v>
      </c>
      <c r="AP4" s="100" t="str">
        <f>શાળા!A12</f>
        <v>સંસ્કૃત</v>
      </c>
      <c r="AQ4" s="776" t="s">
        <v>8</v>
      </c>
      <c r="AR4" s="777"/>
      <c r="AS4" s="778"/>
      <c r="AT4" s="782" t="str">
        <f>શાળા!B12</f>
        <v>M.J.VALA</v>
      </c>
      <c r="AU4" s="779"/>
      <c r="AV4" s="779"/>
      <c r="AW4" s="779"/>
      <c r="AX4" s="779"/>
      <c r="AY4" s="779"/>
      <c r="AZ4" s="780"/>
      <c r="BB4" s="83" t="s">
        <v>53</v>
      </c>
      <c r="BC4" s="100" t="str">
        <f>શાળા!A13</f>
        <v>ગણીત</v>
      </c>
      <c r="BD4" s="776" t="s">
        <v>8</v>
      </c>
      <c r="BE4" s="777"/>
      <c r="BF4" s="778"/>
      <c r="BG4" s="782" t="str">
        <f>શાળા!B13</f>
        <v>e</v>
      </c>
      <c r="BH4" s="779"/>
      <c r="BI4" s="779"/>
      <c r="BJ4" s="779"/>
      <c r="BK4" s="779"/>
      <c r="BL4" s="779"/>
      <c r="BM4" s="780"/>
      <c r="BO4" s="83" t="s">
        <v>53</v>
      </c>
      <c r="BP4" s="100" t="str">
        <f>શાળા!A14</f>
        <v xml:space="preserve">વિજ્ઞાન </v>
      </c>
      <c r="BQ4" s="776" t="s">
        <v>8</v>
      </c>
      <c r="BR4" s="777"/>
      <c r="BS4" s="778"/>
      <c r="BT4" s="782" t="str">
        <f>શાળા!B14</f>
        <v>f</v>
      </c>
      <c r="BU4" s="779"/>
      <c r="BV4" s="779"/>
      <c r="BW4" s="779"/>
      <c r="BX4" s="779"/>
      <c r="BY4" s="779"/>
      <c r="BZ4" s="780"/>
      <c r="CB4" s="83" t="s">
        <v>53</v>
      </c>
      <c r="CC4" s="100" t="str">
        <f>શાળા!A15</f>
        <v xml:space="preserve">સામાજિક વિજ્ઞાન </v>
      </c>
      <c r="CD4" s="776" t="s">
        <v>8</v>
      </c>
      <c r="CE4" s="777"/>
      <c r="CF4" s="778"/>
      <c r="CG4" s="782" t="str">
        <f>શાળા!B15</f>
        <v>M.G.GAREJA</v>
      </c>
      <c r="CH4" s="779"/>
      <c r="CI4" s="779"/>
      <c r="CJ4" s="779"/>
      <c r="CK4" s="779"/>
      <c r="CL4" s="779"/>
      <c r="CM4" s="780"/>
      <c r="CO4" s="83" t="s">
        <v>53</v>
      </c>
      <c r="CP4" s="100" t="str">
        <f>શાળા!A16</f>
        <v>ચિત્રકલા</v>
      </c>
      <c r="CQ4" s="776" t="s">
        <v>8</v>
      </c>
      <c r="CR4" s="777"/>
      <c r="CS4" s="778"/>
      <c r="CT4" s="783"/>
      <c r="CU4" s="783"/>
      <c r="CV4" s="783"/>
      <c r="CW4" s="783"/>
      <c r="CX4" s="784"/>
      <c r="CZ4" s="83" t="s">
        <v>53</v>
      </c>
      <c r="DA4" s="100">
        <f>શાળા!A17</f>
        <v>0</v>
      </c>
      <c r="DB4" s="776" t="s">
        <v>8</v>
      </c>
      <c r="DC4" s="777"/>
      <c r="DD4" s="778"/>
      <c r="DE4" s="779">
        <f>શાળા!B17</f>
        <v>0</v>
      </c>
      <c r="DF4" s="779"/>
      <c r="DG4" s="779"/>
      <c r="DH4" s="779"/>
      <c r="DI4" s="780"/>
      <c r="DK4" s="83" t="s">
        <v>53</v>
      </c>
      <c r="DL4" s="100">
        <f>શાળા!A18</f>
        <v>0</v>
      </c>
      <c r="DM4" s="776" t="s">
        <v>8</v>
      </c>
      <c r="DN4" s="777"/>
      <c r="DO4" s="778"/>
      <c r="DP4" s="779">
        <f>શાળા!M17</f>
        <v>0</v>
      </c>
      <c r="DQ4" s="779"/>
      <c r="DR4" s="779"/>
      <c r="DS4" s="779"/>
      <c r="DT4" s="780"/>
      <c r="DU4" s="792" t="s">
        <v>62</v>
      </c>
      <c r="DV4" s="792"/>
      <c r="DW4" s="792"/>
      <c r="DX4" s="792"/>
      <c r="DY4" s="792"/>
      <c r="DZ4" s="793" t="s">
        <v>102</v>
      </c>
    </row>
    <row r="5" spans="1:133" ht="62.25" customHeight="1" x14ac:dyDescent="0.2">
      <c r="A5" s="49" t="s">
        <v>20</v>
      </c>
      <c r="B5" s="49" t="s">
        <v>28</v>
      </c>
      <c r="C5" s="49" t="s">
        <v>22</v>
      </c>
      <c r="D5" s="84" t="s">
        <v>31</v>
      </c>
      <c r="E5" s="85" t="s">
        <v>35</v>
      </c>
      <c r="F5" s="86" t="s">
        <v>37</v>
      </c>
      <c r="G5" s="87" t="s">
        <v>48</v>
      </c>
      <c r="H5" s="88" t="s">
        <v>32</v>
      </c>
      <c r="I5" s="89" t="s">
        <v>49</v>
      </c>
      <c r="J5" s="87" t="s">
        <v>50</v>
      </c>
      <c r="K5" s="87" t="s">
        <v>72</v>
      </c>
      <c r="L5" s="87" t="s">
        <v>32</v>
      </c>
      <c r="M5" s="90"/>
      <c r="O5" s="49" t="s">
        <v>28</v>
      </c>
      <c r="P5" s="49" t="s">
        <v>22</v>
      </c>
      <c r="Q5" s="84" t="s">
        <v>31</v>
      </c>
      <c r="R5" s="85" t="s">
        <v>35</v>
      </c>
      <c r="S5" s="86" t="s">
        <v>37</v>
      </c>
      <c r="T5" s="87" t="s">
        <v>48</v>
      </c>
      <c r="U5" s="88" t="s">
        <v>32</v>
      </c>
      <c r="V5" s="89" t="s">
        <v>49</v>
      </c>
      <c r="W5" s="87" t="s">
        <v>50</v>
      </c>
      <c r="X5" s="87" t="s">
        <v>72</v>
      </c>
      <c r="Y5" s="87" t="s">
        <v>32</v>
      </c>
      <c r="Z5" s="90"/>
      <c r="AB5" s="49" t="s">
        <v>28</v>
      </c>
      <c r="AC5" s="49" t="s">
        <v>22</v>
      </c>
      <c r="AD5" s="84" t="s">
        <v>31</v>
      </c>
      <c r="AE5" s="85" t="s">
        <v>35</v>
      </c>
      <c r="AF5" s="86" t="s">
        <v>37</v>
      </c>
      <c r="AG5" s="87" t="s">
        <v>48</v>
      </c>
      <c r="AH5" s="88" t="s">
        <v>32</v>
      </c>
      <c r="AI5" s="89" t="s">
        <v>49</v>
      </c>
      <c r="AJ5" s="87" t="s">
        <v>50</v>
      </c>
      <c r="AK5" s="87" t="s">
        <v>72</v>
      </c>
      <c r="AL5" s="87" t="s">
        <v>32</v>
      </c>
      <c r="AM5" s="90"/>
      <c r="AO5" s="49" t="s">
        <v>28</v>
      </c>
      <c r="AP5" s="49" t="s">
        <v>22</v>
      </c>
      <c r="AQ5" s="84" t="s">
        <v>31</v>
      </c>
      <c r="AR5" s="85" t="s">
        <v>35</v>
      </c>
      <c r="AS5" s="86" t="s">
        <v>37</v>
      </c>
      <c r="AT5" s="87" t="s">
        <v>48</v>
      </c>
      <c r="AU5" s="88" t="s">
        <v>32</v>
      </c>
      <c r="AV5" s="89" t="s">
        <v>49</v>
      </c>
      <c r="AW5" s="87" t="s">
        <v>50</v>
      </c>
      <c r="AX5" s="87" t="s">
        <v>72</v>
      </c>
      <c r="AY5" s="87" t="s">
        <v>32</v>
      </c>
      <c r="AZ5" s="90"/>
      <c r="BB5" s="49" t="s">
        <v>28</v>
      </c>
      <c r="BC5" s="49" t="s">
        <v>22</v>
      </c>
      <c r="BD5" s="84" t="s">
        <v>31</v>
      </c>
      <c r="BE5" s="85" t="s">
        <v>35</v>
      </c>
      <c r="BF5" s="86" t="s">
        <v>37</v>
      </c>
      <c r="BG5" s="87" t="s">
        <v>48</v>
      </c>
      <c r="BH5" s="88" t="s">
        <v>32</v>
      </c>
      <c r="BI5" s="89" t="s">
        <v>49</v>
      </c>
      <c r="BJ5" s="87" t="s">
        <v>50</v>
      </c>
      <c r="BK5" s="87" t="s">
        <v>72</v>
      </c>
      <c r="BL5" s="87" t="s">
        <v>32</v>
      </c>
      <c r="BM5" s="90"/>
      <c r="BO5" s="49" t="s">
        <v>28</v>
      </c>
      <c r="BP5" s="49" t="s">
        <v>22</v>
      </c>
      <c r="BQ5" s="84" t="s">
        <v>31</v>
      </c>
      <c r="BR5" s="85" t="s">
        <v>35</v>
      </c>
      <c r="BS5" s="86" t="s">
        <v>37</v>
      </c>
      <c r="BT5" s="87" t="s">
        <v>48</v>
      </c>
      <c r="BU5" s="88" t="s">
        <v>32</v>
      </c>
      <c r="BV5" s="89" t="s">
        <v>49</v>
      </c>
      <c r="BW5" s="87" t="s">
        <v>50</v>
      </c>
      <c r="BX5" s="87" t="s">
        <v>72</v>
      </c>
      <c r="BY5" s="87" t="s">
        <v>32</v>
      </c>
      <c r="BZ5" s="90"/>
      <c r="CB5" s="49" t="s">
        <v>28</v>
      </c>
      <c r="CC5" s="49" t="s">
        <v>22</v>
      </c>
      <c r="CD5" s="84" t="s">
        <v>31</v>
      </c>
      <c r="CE5" s="85" t="s">
        <v>35</v>
      </c>
      <c r="CF5" s="86" t="s">
        <v>37</v>
      </c>
      <c r="CG5" s="87" t="s">
        <v>48</v>
      </c>
      <c r="CH5" s="88" t="s">
        <v>32</v>
      </c>
      <c r="CI5" s="89" t="s">
        <v>49</v>
      </c>
      <c r="CJ5" s="87" t="s">
        <v>50</v>
      </c>
      <c r="CK5" s="87" t="s">
        <v>72</v>
      </c>
      <c r="CL5" s="87" t="s">
        <v>32</v>
      </c>
      <c r="CM5" s="90"/>
      <c r="CO5" s="49" t="s">
        <v>28</v>
      </c>
      <c r="CP5" s="49" t="s">
        <v>22</v>
      </c>
      <c r="CQ5" s="84" t="s">
        <v>54</v>
      </c>
      <c r="CR5" s="85" t="s">
        <v>55</v>
      </c>
      <c r="CS5" s="87" t="s">
        <v>48</v>
      </c>
      <c r="CT5" s="89" t="s">
        <v>32</v>
      </c>
      <c r="CU5" s="87" t="s">
        <v>50</v>
      </c>
      <c r="CV5" s="87" t="s">
        <v>72</v>
      </c>
      <c r="CW5" s="87" t="s">
        <v>32</v>
      </c>
      <c r="CX5" s="90"/>
      <c r="CZ5" s="49" t="s">
        <v>28</v>
      </c>
      <c r="DA5" s="49" t="s">
        <v>22</v>
      </c>
      <c r="DB5" s="84"/>
      <c r="DC5" s="85"/>
      <c r="DD5" s="87" t="s">
        <v>48</v>
      </c>
      <c r="DE5" s="89" t="s">
        <v>32</v>
      </c>
      <c r="DF5" s="87" t="s">
        <v>50</v>
      </c>
      <c r="DG5" s="87" t="s">
        <v>72</v>
      </c>
      <c r="DH5" s="87" t="s">
        <v>32</v>
      </c>
      <c r="DI5" s="90"/>
      <c r="DK5" s="49" t="s">
        <v>28</v>
      </c>
      <c r="DL5" s="49" t="s">
        <v>22</v>
      </c>
      <c r="DM5" s="84"/>
      <c r="DN5" s="85"/>
      <c r="DO5" s="87" t="s">
        <v>48</v>
      </c>
      <c r="DP5" s="89" t="s">
        <v>32</v>
      </c>
      <c r="DQ5" s="87" t="s">
        <v>50</v>
      </c>
      <c r="DR5" s="87" t="s">
        <v>72</v>
      </c>
      <c r="DS5" s="87" t="s">
        <v>32</v>
      </c>
      <c r="DT5" s="90"/>
      <c r="DU5" s="792"/>
      <c r="DV5" s="792"/>
      <c r="DW5" s="792"/>
      <c r="DX5" s="792"/>
      <c r="DY5" s="792"/>
      <c r="DZ5" s="793"/>
    </row>
    <row r="6" spans="1:133" ht="26.25" customHeight="1" x14ac:dyDescent="0.2">
      <c r="A6" s="31"/>
      <c r="B6" s="31"/>
      <c r="C6" s="31"/>
      <c r="D6" s="91">
        <v>50</v>
      </c>
      <c r="E6" s="92">
        <v>50</v>
      </c>
      <c r="F6" s="93">
        <v>80</v>
      </c>
      <c r="G6" s="94">
        <v>20</v>
      </c>
      <c r="H6" s="95">
        <v>200</v>
      </c>
      <c r="I6" s="96">
        <v>100</v>
      </c>
      <c r="J6" s="94"/>
      <c r="K6" s="94"/>
      <c r="L6" s="94">
        <v>100</v>
      </c>
      <c r="M6" s="97" t="s">
        <v>51</v>
      </c>
      <c r="O6" s="31"/>
      <c r="P6" s="31"/>
      <c r="Q6" s="91">
        <v>50</v>
      </c>
      <c r="R6" s="92">
        <v>50</v>
      </c>
      <c r="S6" s="93">
        <v>80</v>
      </c>
      <c r="T6" s="94">
        <v>20</v>
      </c>
      <c r="U6" s="95">
        <v>200</v>
      </c>
      <c r="V6" s="96">
        <v>100</v>
      </c>
      <c r="W6" s="94"/>
      <c r="X6" s="94"/>
      <c r="Y6" s="94">
        <v>100</v>
      </c>
      <c r="Z6" s="97" t="s">
        <v>51</v>
      </c>
      <c r="AB6" s="31"/>
      <c r="AC6" s="31"/>
      <c r="AD6" s="91">
        <v>50</v>
      </c>
      <c r="AE6" s="92">
        <v>50</v>
      </c>
      <c r="AF6" s="93">
        <v>80</v>
      </c>
      <c r="AG6" s="94">
        <v>20</v>
      </c>
      <c r="AH6" s="95">
        <v>200</v>
      </c>
      <c r="AI6" s="96">
        <v>100</v>
      </c>
      <c r="AJ6" s="94"/>
      <c r="AK6" s="94"/>
      <c r="AL6" s="94">
        <v>100</v>
      </c>
      <c r="AM6" s="97" t="s">
        <v>51</v>
      </c>
      <c r="AO6" s="31"/>
      <c r="AP6" s="31"/>
      <c r="AQ6" s="91">
        <v>50</v>
      </c>
      <c r="AR6" s="92">
        <v>50</v>
      </c>
      <c r="AS6" s="93">
        <v>80</v>
      </c>
      <c r="AT6" s="94">
        <v>20</v>
      </c>
      <c r="AU6" s="95">
        <v>200</v>
      </c>
      <c r="AV6" s="96">
        <v>100</v>
      </c>
      <c r="AW6" s="94"/>
      <c r="AX6" s="94"/>
      <c r="AY6" s="94">
        <v>100</v>
      </c>
      <c r="AZ6" s="97" t="s">
        <v>51</v>
      </c>
      <c r="BB6" s="31"/>
      <c r="BC6" s="31"/>
      <c r="BD6" s="91">
        <v>50</v>
      </c>
      <c r="BE6" s="92">
        <v>50</v>
      </c>
      <c r="BF6" s="93">
        <v>80</v>
      </c>
      <c r="BG6" s="94">
        <v>20</v>
      </c>
      <c r="BH6" s="95">
        <v>200</v>
      </c>
      <c r="BI6" s="96">
        <v>100</v>
      </c>
      <c r="BJ6" s="94"/>
      <c r="BK6" s="94"/>
      <c r="BL6" s="94">
        <v>100</v>
      </c>
      <c r="BM6" s="97" t="s">
        <v>51</v>
      </c>
      <c r="BO6" s="31"/>
      <c r="BP6" s="31"/>
      <c r="BQ6" s="91">
        <v>50</v>
      </c>
      <c r="BR6" s="92">
        <v>50</v>
      </c>
      <c r="BS6" s="93">
        <v>80</v>
      </c>
      <c r="BT6" s="94">
        <v>20</v>
      </c>
      <c r="BU6" s="95">
        <v>200</v>
      </c>
      <c r="BV6" s="96">
        <v>100</v>
      </c>
      <c r="BW6" s="94"/>
      <c r="BX6" s="94"/>
      <c r="BY6" s="94">
        <v>100</v>
      </c>
      <c r="BZ6" s="97" t="s">
        <v>51</v>
      </c>
      <c r="CB6" s="31"/>
      <c r="CC6" s="31"/>
      <c r="CD6" s="91">
        <v>50</v>
      </c>
      <c r="CE6" s="92">
        <v>50</v>
      </c>
      <c r="CF6" s="93">
        <v>80</v>
      </c>
      <c r="CG6" s="94">
        <v>20</v>
      </c>
      <c r="CH6" s="95">
        <v>200</v>
      </c>
      <c r="CI6" s="96">
        <v>100</v>
      </c>
      <c r="CJ6" s="94"/>
      <c r="CK6" s="94"/>
      <c r="CL6" s="94">
        <v>100</v>
      </c>
      <c r="CM6" s="97" t="s">
        <v>51</v>
      </c>
      <c r="CO6" s="31"/>
      <c r="CP6" s="31"/>
      <c r="CQ6" s="91">
        <v>40</v>
      </c>
      <c r="CR6" s="92">
        <v>40</v>
      </c>
      <c r="CS6" s="94">
        <v>20</v>
      </c>
      <c r="CT6" s="96">
        <v>100</v>
      </c>
      <c r="CU6" s="94"/>
      <c r="CV6" s="94"/>
      <c r="CW6" s="94">
        <v>100</v>
      </c>
      <c r="CX6" s="97" t="s">
        <v>51</v>
      </c>
      <c r="CZ6" s="31"/>
      <c r="DA6" s="31"/>
      <c r="DB6" s="91"/>
      <c r="DC6" s="92">
        <v>80</v>
      </c>
      <c r="DD6" s="94">
        <v>20</v>
      </c>
      <c r="DE6" s="96">
        <v>100</v>
      </c>
      <c r="DF6" s="94"/>
      <c r="DG6" s="94"/>
      <c r="DH6" s="94">
        <v>100</v>
      </c>
      <c r="DI6" s="97" t="s">
        <v>51</v>
      </c>
      <c r="DK6" s="31"/>
      <c r="DL6" s="31"/>
      <c r="DM6" s="91"/>
      <c r="DN6" s="92">
        <v>80</v>
      </c>
      <c r="DO6" s="94">
        <v>20</v>
      </c>
      <c r="DP6" s="96">
        <v>100</v>
      </c>
      <c r="DQ6" s="94"/>
      <c r="DR6" s="94"/>
      <c r="DS6" s="94">
        <v>100</v>
      </c>
      <c r="DT6" s="97" t="s">
        <v>51</v>
      </c>
      <c r="DU6" s="792"/>
      <c r="DV6" s="792"/>
      <c r="DW6" s="792"/>
      <c r="DX6" s="792"/>
      <c r="DY6" s="792"/>
      <c r="DZ6" s="793"/>
      <c r="EA6" s="25" t="s">
        <v>124</v>
      </c>
    </row>
    <row r="7" spans="1:133" ht="23.25" customHeight="1" x14ac:dyDescent="0.2">
      <c r="A7" s="41">
        <f>'વિદ્યાર્થી માહિતી'!A2</f>
        <v>1</v>
      </c>
      <c r="B7" s="41">
        <f>IF('વિદ્યાર્થી માહિતી'!B2="","",'વિદ્યાર્થી માહિતી'!B2)</f>
        <v>901</v>
      </c>
      <c r="C7" s="52" t="str">
        <f>IF('વિદ્યાર્થી માહિતી'!C2="","",'વિદ્યાર્થી માહિતી'!C2)</f>
        <v xml:space="preserve">પઠાણ ઇમ્તિયાજ હનીફખાન </v>
      </c>
      <c r="D7" s="101">
        <f>IF('વિદ્યાર્થી માહિતી'!C2="","",'T-1'!F5)</f>
        <v>11</v>
      </c>
      <c r="E7" s="101">
        <f>IF('વિદ્યાર્થી માહિતી'!C2="","",'T-2'!F5)</f>
        <v>10</v>
      </c>
      <c r="F7" s="101">
        <f>IF('વિદ્યાર્થી માહિતી'!C2="","",'T-3'!E5)</f>
        <v>25</v>
      </c>
      <c r="G7" s="102">
        <f>IF('વિદ્યાર્થી માહિતી'!C2="","",આંતરિક!H5)</f>
        <v>16</v>
      </c>
      <c r="H7" s="103">
        <f>IF(C7="","",ROUND(SUM(D7:G7),0))</f>
        <v>62</v>
      </c>
      <c r="I7" s="104">
        <f>IF(C7="","",IF(F7="LEFT","LEFT",ROUND(H7/2,0)))</f>
        <v>31</v>
      </c>
      <c r="J7" s="105">
        <f>IF('વિદ્યાર્થી માહિતી'!C2="","",'સિદ્ધિ+કૃપા'!G5)</f>
        <v>2</v>
      </c>
      <c r="K7" s="101">
        <f>IF('વિદ્યાર્થી માહિતી'!C2="","",'સિદ્ધિ+કૃપા'!H5)</f>
        <v>0</v>
      </c>
      <c r="L7" s="101">
        <f>IF(F7="LEFT","LEFT",IF(C7="","",SUM(I7:K7)))</f>
        <v>33</v>
      </c>
      <c r="M7" s="106" t="str">
        <f>IF(C7="","",IF(L7="LEFT","LEFT",IF(L7&lt;33,"E",IF(L7&lt;=40,"D",IF(L7&lt;=50,"C2",IF(L7&lt;=60,"C1",IF(L7&lt;=70,"B2",IF(L7&lt;=80,"B1",IF(L7&lt;=90,"A2",IF(L7&lt;=100,"A1"))))))))))</f>
        <v>D</v>
      </c>
      <c r="O7" s="41">
        <f>IF('વિદ્યાર્થી માહિતી'!B2="","",'વિદ્યાર્થી માહિતી'!B2)</f>
        <v>901</v>
      </c>
      <c r="P7" s="41" t="str">
        <f>IF('વિદ્યાર્થી માહિતી'!C2="","",'વિદ્યાર્થી માહિતી'!C2)</f>
        <v xml:space="preserve">પઠાણ ઇમ્તિયાજ હનીફખાન </v>
      </c>
      <c r="Q7" s="101">
        <f>IF('વિદ્યાર્થી માહિતી'!C2="","",'T-1'!G5)</f>
        <v>25</v>
      </c>
      <c r="R7" s="101">
        <f>IF('વિદ્યાર્થી માહિતી'!C2="","",'T-2'!G5)</f>
        <v>11</v>
      </c>
      <c r="S7" s="101">
        <f>IF('વિદ્યાર્થી માહિતી'!C2="","",'T-3'!F5)</f>
        <v>66</v>
      </c>
      <c r="T7" s="102">
        <f>IF('વિદ્યાર્થી માહિતી'!C2="","",આંતરિક!N5)</f>
        <v>16</v>
      </c>
      <c r="U7" s="103">
        <f>IF('વિદ્યાર્થી માહિતી'!C2="","",ROUND(SUM(Q7:T7),0))</f>
        <v>118</v>
      </c>
      <c r="V7" s="104">
        <f>IF('વિદ્યાર્થી માહિતી'!C2="","",IF(S7="LEFT","LEFT",ROUND(U7/2,0)))</f>
        <v>59</v>
      </c>
      <c r="W7" s="105">
        <f>IF('વિદ્યાર્થી માહિતી'!C2="","",'સિદ્ધિ+કૃપા'!J5)</f>
        <v>0</v>
      </c>
      <c r="X7" s="101">
        <f>IF('વિદ્યાર્થી માહિતી'!C2="","",'સિદ્ધિ+કૃપા'!K5)</f>
        <v>0</v>
      </c>
      <c r="Y7" s="101">
        <f>IF('વિદ્યાર્થી માહિતી'!C2="","",IF(S7="LEFT","LEFT",SUM(V7:X7)))</f>
        <v>59</v>
      </c>
      <c r="Z7" s="106" t="str">
        <f>IF(C7="","",IF(Y7="LEFT","LEFT",IF(Y7&lt;33,"E",IF(Y7&lt;=40,"D",IF(Y7&lt;=50,"C2",IF(Y7&lt;=60,"C1",IF(Y7&lt;=70,"B2",IF(Y7&lt;=80,"B1",IF(Y7&lt;=90,"A2",IF(Y7&lt;=100,"A1"))))))))))</f>
        <v>C1</v>
      </c>
      <c r="AB7" s="41">
        <f>IF('વિદ્યાર્થી માહિતી'!B2="","",'વિદ્યાર્થી માહિતી'!B2)</f>
        <v>901</v>
      </c>
      <c r="AC7" s="41" t="str">
        <f>IF('વિદ્યાર્થી માહિતી'!C2="","",'વિદ્યાર્થી માહિતી'!C2)</f>
        <v xml:space="preserve">પઠાણ ઇમ્તિયાજ હનીફખાન </v>
      </c>
      <c r="AD7" s="101">
        <f>IF('વિદ્યાર્થી માહિતી'!C2="","",'T-1'!H5)</f>
        <v>22</v>
      </c>
      <c r="AE7" s="101">
        <f>IF('વિદ્યાર્થી માહિતી'!C2="","",'T-2'!H5)</f>
        <v>12</v>
      </c>
      <c r="AF7" s="101">
        <f>IF('વિદ્યાર્થી માહિતી'!C2="","",'T-3'!G5)</f>
        <v>56</v>
      </c>
      <c r="AG7" s="102">
        <f>IF('વિદ્યાર્થી માહિતી'!C2="","",આંતરિક!T5)</f>
        <v>10</v>
      </c>
      <c r="AH7" s="103">
        <f>IF('વિદ્યાર્થી માહિતી'!C2="","",ROUND(SUM(AD7:AG7),0))</f>
        <v>100</v>
      </c>
      <c r="AI7" s="104">
        <f>IF('વિદ્યાર્થી માહિતી'!C2="","",IF(AF7="LEFT","LEFT",ROUND(AH7/2,0)))</f>
        <v>50</v>
      </c>
      <c r="AJ7" s="105">
        <f>IF('વિદ્યાર્થી માહિતી'!C2="","",'સિદ્ધિ+કૃપા'!M5)</f>
        <v>0</v>
      </c>
      <c r="AK7" s="101">
        <f>IF('વિદ્યાર્થી માહિતી'!C2="","",'સિદ્ધિ+કૃપા'!N5)</f>
        <v>0</v>
      </c>
      <c r="AL7" s="101">
        <f>IF('વિદ્યાર્થી માહિતી'!C2="","",IF(AF7="LEFT","LEFT",SUM(AI7:AK7)))</f>
        <v>50</v>
      </c>
      <c r="AM7" s="106" t="str">
        <f>IF(C7="","",IF(AL7="LEFT","LEFT",IF(AL7&lt;33,"E",IF(AL7&lt;=40,"D",IF(AL7&lt;=50,"C2",IF(AL7&lt;=60,"C1",IF(AL7&lt;=70,"B2",IF(AL7&lt;=80,"B1",IF(AL7&lt;=90,"A2",IF(AL7&lt;=100,"A1"))))))))))</f>
        <v>C2</v>
      </c>
      <c r="AO7" s="41">
        <f>IF('વિદ્યાર્થી માહિતી'!B2="","",'વિદ્યાર્થી માહિતી'!B2)</f>
        <v>901</v>
      </c>
      <c r="AP7" s="41" t="str">
        <f>IF('વિદ્યાર્થી માહિતી'!C2="","",'વિદ્યાર્થી માહિતી'!C2)</f>
        <v xml:space="preserve">પઠાણ ઇમ્તિયાજ હનીફખાન </v>
      </c>
      <c r="AQ7" s="101">
        <f>IF('વિદ્યાર્થી માહિતી'!C2="","",'T-1'!I5)</f>
        <v>37</v>
      </c>
      <c r="AR7" s="101">
        <f>IF('વિદ્યાર્થી માહિતી'!C2="","",'T-2'!I5)</f>
        <v>13</v>
      </c>
      <c r="AS7" s="101">
        <f>IF('વિદ્યાર્થી માહિતી'!C2="","",'T-3'!H5)</f>
        <v>58</v>
      </c>
      <c r="AT7" s="102">
        <f>IF('વિદ્યાર્થી માહિતી'!C2="","",આંતરિક!Z5)</f>
        <v>13</v>
      </c>
      <c r="AU7" s="103">
        <f>IF('વિદ્યાર્થી માહિતી'!C2="","",ROUND(SUM(AQ7:AT7),0))</f>
        <v>121</v>
      </c>
      <c r="AV7" s="104">
        <f>IF('વિદ્યાર્થી માહિતી'!C2="","",IF(AS7="LEFT","LEFT",ROUND(AU7/2,0)))</f>
        <v>61</v>
      </c>
      <c r="AW7" s="105">
        <f>IF('વિદ્યાર્થી માહિતી'!C2="","",'સિદ્ધિ+કૃપા'!P5)</f>
        <v>0</v>
      </c>
      <c r="AX7" s="101">
        <f>IF('વિદ્યાર્થી માહિતી'!C2="","",'સિદ્ધિ+કૃપા'!Q5)</f>
        <v>0</v>
      </c>
      <c r="AY7" s="101">
        <f>IF('વિદ્યાર્થી માહિતી'!C2="","",IF(AS7="LEFT","LEFT",SUM(AV7:AX7)))</f>
        <v>61</v>
      </c>
      <c r="AZ7" s="106" t="str">
        <f>IF(C7="","",IF(AY7="LEFT","LEFT",IF(AY7&lt;33,"E",IF(AY7&lt;=40,"D",IF(AY7&lt;=50,"C2",IF(AY7&lt;=60,"C1",IF(AY7&lt;=70,"B2",IF(AY7&lt;=80,"B1",IF(AY7&lt;=90,"A2",IF(AY7&lt;=100,"A1"))))))))))</f>
        <v>B2</v>
      </c>
      <c r="BB7" s="41">
        <f>IF('વિદ્યાર્થી માહિતી'!C2="","",'વિદ્યાર્થી માહિતી'!B2)</f>
        <v>901</v>
      </c>
      <c r="BC7" s="41" t="str">
        <f>IF('વિદ્યાર્થી માહિતી'!C2="","",'વિદ્યાર્થી માહિતી'!C2)</f>
        <v xml:space="preserve">પઠાણ ઇમ્તિયાજ હનીફખાન </v>
      </c>
      <c r="BD7" s="101">
        <f>IF('વિદ્યાર્થી માહિતી'!C2="","",'T-1'!J5)</f>
        <v>23</v>
      </c>
      <c r="BE7" s="101">
        <f>IF('વિદ્યાર્થી માહિતી'!C2="","",'T-2'!J5)</f>
        <v>14</v>
      </c>
      <c r="BF7" s="101">
        <f>IF('વિદ્યાર્થી માહિતી'!C2="","",'T-3'!I5)</f>
        <v>65</v>
      </c>
      <c r="BG7" s="102">
        <f>IF('વિદ્યાર્થી માહિતી'!C2="","",આંતરિક!AF5)</f>
        <v>16</v>
      </c>
      <c r="BH7" s="103">
        <f>IF('વિદ્યાર્થી માહિતી'!C2="","",ROUND(SUM(BD7:BG7),0))</f>
        <v>118</v>
      </c>
      <c r="BI7" s="104">
        <f>IF('વિદ્યાર્થી માહિતી'!C2="","",IF(BF7="LEFT","LEFT",ROUND(BH7/2,0)))</f>
        <v>59</v>
      </c>
      <c r="BJ7" s="105">
        <f>IF('વિદ્યાર્થી માહિતી'!C2="","",'સિદ્ધિ+કૃપા'!S5)</f>
        <v>0</v>
      </c>
      <c r="BK7" s="101">
        <f>IF('વિદ્યાર્થી માહિતી'!C2="","",'સિદ્ધિ+કૃપા'!T5)</f>
        <v>0</v>
      </c>
      <c r="BL7" s="101">
        <f>IF('વિદ્યાર્થી માહિતી'!C2="","",IF(BF7="LEFT","LEFT",SUM(BI7:BK7)))</f>
        <v>59</v>
      </c>
      <c r="BM7" s="106" t="str">
        <f>IF(BC7="","",IF(BL7="LEFT","LEFT",IF(BL7&lt;33,"E",IF(BL7&lt;=40,"D",IF(BL7&lt;=50,"C2",IF(BL7&lt;=60,"C1",IF(BL7&lt;=70,"B2",IF(BL7&lt;=80,"B1",IF(BL7&lt;=90,"A2",IF(BL7&lt;=100,"A1"))))))))))</f>
        <v>C1</v>
      </c>
      <c r="BO7" s="41">
        <f>IF('વિદ્યાર્થી માહિતી'!C2="","",'વિદ્યાર્થી માહિતી'!B2)</f>
        <v>901</v>
      </c>
      <c r="BP7" s="41" t="str">
        <f>IF('વિદ્યાર્થી માહિતી'!C2="","",'વિદ્યાર્થી માહિતી'!C2)</f>
        <v xml:space="preserve">પઠાણ ઇમ્તિયાજ હનીફખાન </v>
      </c>
      <c r="BQ7" s="101">
        <f>IF('વિદ્યાર્થી માહિતી'!C2="","",'T-1'!K5)</f>
        <v>17</v>
      </c>
      <c r="BR7" s="101">
        <f>IF('વિદ્યાર્થી માહિતી'!C2="","",'T-2'!K5)</f>
        <v>15</v>
      </c>
      <c r="BS7" s="101">
        <f>IF('વિદ્યાર્થી માહિતી'!C2="","",'T-3'!J5)</f>
        <v>65</v>
      </c>
      <c r="BT7" s="102">
        <f>IF('વિદ્યાર્થી માહિતી'!C2="","",આંતરિક!AL5)</f>
        <v>13</v>
      </c>
      <c r="BU7" s="103">
        <f>IF('વિદ્યાર્થી માહિતી'!C2="","",ROUND(SUM(BQ7:BT7),0))</f>
        <v>110</v>
      </c>
      <c r="BV7" s="104">
        <f>IF('વિદ્યાર્થી માહિતી'!C2="","",IF(BS7="LEFT","LEFT",ROUND(BU7/2,0)))</f>
        <v>55</v>
      </c>
      <c r="BW7" s="105">
        <f>IF('વિદ્યાર્થી માહિતી'!C2="","",'સિદ્ધિ+કૃપા'!V5)</f>
        <v>0</v>
      </c>
      <c r="BX7" s="101">
        <f>IF('વિદ્યાર્થી માહિતી'!C2="","",'સિદ્ધિ+કૃપા'!W5)</f>
        <v>0</v>
      </c>
      <c r="BY7" s="101">
        <f>IF('વિદ્યાર્થી માહિતી'!C2="","",IF(BS7="LEFT","LEFT",SUM(BV7:BX7)))</f>
        <v>55</v>
      </c>
      <c r="BZ7" s="106" t="str">
        <f>IF(C7="","",IF(BY7="LEFT","LEFT",IF(BY7&lt;33,"E",IF(BY7&lt;=40,"D",IF(BY7&lt;=50,"C2",IF(BY7&lt;=60,"C1",IF(BY7&lt;=70,"B2",IF(BY7&lt;=80,"B1",IF(BY7&lt;=90,"A2",IF(BY7&lt;=100,"A1"))))))))))</f>
        <v>C1</v>
      </c>
      <c r="CB7" s="41">
        <f>IF('વિદ્યાર્થી માહિતી'!C2="","",'વિદ્યાર્થી માહિતી'!B2)</f>
        <v>901</v>
      </c>
      <c r="CC7" s="41" t="str">
        <f>IF('વિદ્યાર્થી માહિતી'!C2="","",'વિદ્યાર્થી માહિતી'!C2)</f>
        <v xml:space="preserve">પઠાણ ઇમ્તિયાજ હનીફખાન </v>
      </c>
      <c r="CD7" s="101">
        <f>IF('વિદ્યાર્થી માહિતી'!C2="","",'T-1'!L5)</f>
        <v>22</v>
      </c>
      <c r="CE7" s="101">
        <f>IF('વિદ્યાર્થી માહિતી'!C2="","",'T-2'!L5)</f>
        <v>16</v>
      </c>
      <c r="CF7" s="101">
        <f>IF('વિદ્યાર્થી માહિતી'!C2="","",'T-3'!K5)</f>
        <v>45</v>
      </c>
      <c r="CG7" s="102">
        <f>IF('વિદ્યાર્થી માહિતી'!C2="","",આંતરિક!AR5)</f>
        <v>13</v>
      </c>
      <c r="CH7" s="103">
        <f>IF('વિદ્યાર્થી માહિતી'!C2="","",ROUND(SUM(CD7:CG7),0))</f>
        <v>96</v>
      </c>
      <c r="CI7" s="104">
        <f>IF('વિદ્યાર્થી માહિતી'!C2="","",IF(CF7="LEFT","LEFT",ROUND(CH7/2,0)))</f>
        <v>48</v>
      </c>
      <c r="CJ7" s="105">
        <f>IF('વિદ્યાર્થી માહિતી'!C2="","",'સિદ્ધિ+કૃપા'!Y5)</f>
        <v>0</v>
      </c>
      <c r="CK7" s="101">
        <f>IF('વિદ્યાર્થી માહિતી'!C2="","",'સિદ્ધિ+કૃપા'!Z5)</f>
        <v>0</v>
      </c>
      <c r="CL7" s="101">
        <f>IF('વિદ્યાર્થી માહિતી'!C2="","",IF(CF7="LEFT","LEFT",SUM(CI7:CK7)))</f>
        <v>48</v>
      </c>
      <c r="CM7" s="106" t="str">
        <f>IF(C7="","",IF(CL7="LEFT","LEFT",IF(CL7&lt;33,"E",IF(CL7&lt;=40,"D",IF(CL7&lt;=50,"C2",IF(CL7&lt;=60,"C1",IF(CL7&lt;=70,"B2",IF(CL7&lt;=80,"B1",IF(CL7&lt;=90,"A2",IF(CL7&lt;=100,"A1"))))))))))</f>
        <v>C2</v>
      </c>
      <c r="CO7" s="41">
        <f>IF('વિદ્યાર્થી માહિતી'!B2="","",'વિદ્યાર્થી માહિતી'!B2)</f>
        <v>901</v>
      </c>
      <c r="CP7" s="41" t="str">
        <f>IF('વિદ્યાર્થી માહિતી'!C2="","",'વિદ્યાર્થી માહિતી'!C2)</f>
        <v xml:space="preserve">પઠાણ ઇમ્તિયાજ હનીફખાન </v>
      </c>
      <c r="CQ7" s="101" t="str">
        <f>IF('વિદ્યાર્થી માહિતી'!C2="","",'T-3'!L5)</f>
        <v>શા.શી.</v>
      </c>
      <c r="CR7" s="101">
        <f>IF('વિદ્યાર્થી માહિતી'!C2="","",'T-3'!M5)</f>
        <v>65</v>
      </c>
      <c r="CS7" s="102">
        <f>IF('વિદ્યાર્થી માહિતી'!C2="","",આંતરિક!AV5)</f>
        <v>16</v>
      </c>
      <c r="CT7" s="104">
        <f>IF('વિદ્યાર્થી માહિતી'!C2="","",SUM(CQ7:CS7))</f>
        <v>81</v>
      </c>
      <c r="CU7" s="105">
        <f>IF('વિદ્યાર્થી માહિતી'!C2="","",'સિદ્ધિ+કૃપા'!AB5)</f>
        <v>0</v>
      </c>
      <c r="CV7" s="101">
        <f>IF('વિદ્યાર્થી માહિતી'!C2="","",'સિદ્ધિ+કૃપા'!AC5)</f>
        <v>0</v>
      </c>
      <c r="CW7" s="101">
        <f>IF('વિદ્યાર્થી માહિતી'!C2="","",SUM(CT7:CV7))</f>
        <v>81</v>
      </c>
      <c r="CX7" s="106" t="str">
        <f>IF(C7="","",IF(CQ7="LEFT","LEFT",IF(CW7&lt;33,"E",IF(CW7&lt;=40,"D",IF(CW7&lt;=50,"C2",IF(CW7&lt;=60,"C1",IF(CW7&lt;=70,"B2",IF(CW7&lt;=80,"B1",IF(CW7&lt;=90,"A2",IF(CW7&lt;=100,"A1"))))))))))</f>
        <v>A2</v>
      </c>
      <c r="CZ7" s="41">
        <f>IF('વિદ્યાર્થી માહિતી'!C2="","",'વિદ્યાર્થી માહિતી'!B2)</f>
        <v>901</v>
      </c>
      <c r="DA7" s="41" t="str">
        <f>IF('વિદ્યાર્થી માહિતી'!C2="","",'વિદ્યાર્થી માહિતી'!C2)</f>
        <v xml:space="preserve">પઠાણ ઇમ્તિયાજ હનીફખાન </v>
      </c>
      <c r="DB7" s="101" t="str">
        <f>IF('વિદ્યાર્થી માહિતી'!C2="","",'T-3'!N5)</f>
        <v xml:space="preserve">કોમ્પ્યુટર </v>
      </c>
      <c r="DC7" s="101">
        <f>IF('વિદ્યાર્થી માહિતી'!C2="","",'T-3'!O5)</f>
        <v>78</v>
      </c>
      <c r="DD7" s="102">
        <f>IF('વિદ્યાર્થી માહિતી'!C2="","",આંતરિક!AZ5)</f>
        <v>16</v>
      </c>
      <c r="DE7" s="104">
        <f>IF('વિદ્યાર્થી માહિતી'!C2="","",SUM(DB7:DD7))</f>
        <v>94</v>
      </c>
      <c r="DF7" s="105">
        <f>IF('વિદ્યાર્થી માહિતી'!C2="","",'સિદ્ધિ+કૃપા'!AE5)</f>
        <v>0</v>
      </c>
      <c r="DG7" s="101">
        <f>IF('વિદ્યાર્થી માહિતી'!C2="","",'સિદ્ધિ+કૃપા'!AF5)</f>
        <v>0</v>
      </c>
      <c r="DH7" s="101">
        <f>IF('વિદ્યાર્થી માહિતી'!C2="","",SUM(DE7:DG7))</f>
        <v>94</v>
      </c>
      <c r="DI7" s="106" t="str">
        <f>IF(C7="","",IF(DB7="LEFT","LEFT",IF(DH7&lt;33,"E",IF(DH7&lt;=40,"D",IF(DH7&lt;=50,"C2",IF(DH7&lt;=60,"C1",IF(DH7&lt;=70,"B2",IF(DH7&lt;=80,"B1",IF(DH7&lt;=90,"A2",IF(DH7&lt;=100,"A1"))))))))))</f>
        <v>A1</v>
      </c>
      <c r="DK7" s="41">
        <f>IF('વિદ્યાર્થી માહિતી'!C2="","",'વિદ્યાર્થી માહિતી'!B2)</f>
        <v>901</v>
      </c>
      <c r="DL7" s="41" t="str">
        <f>IF('વિદ્યાર્થી માહિતી'!C2="","",'વિદ્યાર્થી માહિતી'!C2)</f>
        <v xml:space="preserve">પઠાણ ઇમ્તિયાજ હનીફખાન </v>
      </c>
      <c r="DM7" s="101" t="str">
        <f>IF('વિદ્યાર્થી માહિતી'!C2="","",'T-3'!P5)</f>
        <v xml:space="preserve">ચિત્રકલા </v>
      </c>
      <c r="DN7" s="101">
        <f>IF('વિદ્યાર્થી માહિતી'!C2="","",'T-3'!Q5)</f>
        <v>65</v>
      </c>
      <c r="DO7" s="102">
        <f>IF('વિદ્યાર્થી માહિતી'!C2="","",આંતરિક!BD5)</f>
        <v>16</v>
      </c>
      <c r="DP7" s="104">
        <f>IF('વિદ્યાર્થી માહિતી'!C2="","",SUM(DM7:DO7))</f>
        <v>81</v>
      </c>
      <c r="DQ7" s="105">
        <f>IF('વિદ્યાર્થી માહિતી'!C2="","",'સિદ્ધિ+કૃપા'!AH5)</f>
        <v>0</v>
      </c>
      <c r="DR7" s="101">
        <f>IF('વિદ્યાર્થી માહિતી'!C2="","",'સિદ્ધિ+કૃપા'!AI5)</f>
        <v>0</v>
      </c>
      <c r="DS7" s="101">
        <f>IF('વિદ્યાર્થી માહિતી'!C2="","",SUM(DP7:DR7))</f>
        <v>81</v>
      </c>
      <c r="DT7" s="106" t="str">
        <f>IF(DM7="LEFT","LEFT",IF(C7="","",IF(DS7&lt;33,"E",IF(DS7&lt;=40,"D",IF(DS7&lt;=50,"C2",IF(DS7&lt;=60,"C1",IF(DS7&lt;=70,"B2",IF(DS7&lt;=80,"B1",IF(DS7&lt;=90,"A2",IF(DS7&lt;=100,"A1"))))))))))</f>
        <v>A2</v>
      </c>
      <c r="DU7" s="255" t="str">
        <f>IF('વિદ્યાર્થી માહિતી'!C2="","",IF(I7="LEFT","LEFT",IF(V7="LEFT","LEFT",IF(AI7="LEFT","LEFT",IF(AV7="LEFT","LEFT",IF(BI7="LEFT","LEFT",IF(BV7="LEFT","LEFT",IF(CI7="LEFT","LEFT","P"))))))))</f>
        <v>P</v>
      </c>
      <c r="DV7" s="255" t="str">
        <f>IF('વિદ્યાર્થી માહિતી'!C2="","",IF(DU7="LEFT","LEFT",IF(L7&lt;33,"નાપાસ",IF(Y7&lt;33,"નાપાસ",IF(AL7&lt;33,"નાપાસ",IF(AY7&lt;33,"નાપાસ",IF(BL7&lt;33,"નાપાસ",IF(BY7&lt;33,"નાપાસ",IF(CL7&lt;33,"નાપાસ",IF(CW7&lt;33,"નાપાસ",IF(DH7&lt;33,"નાપાસ",IF(DS7&lt;33,"નાપાસ","પાસ"))))))))))))</f>
        <v>પાસ</v>
      </c>
      <c r="DW7" s="255" t="str">
        <f>IF('વિદ્યાર્થી માહિતી'!C2="","",IF(J7&gt;0,"સિદ્ધિગુણથી પાસ",IF(W7&gt;0,"સિદ્ધિગુણથી પાસ",IF(AJ7&gt;0,"સિદ્ધિગુણથી પાસ",IF(AW7&gt;0,"સિદ્ધિગુણથી પાસ",IF(BJ7&gt;0,"સિદ્ધિગુણથી પાસ",IF(BW7&gt;0,"સિદ્ધિગુણથી પાસ",IF(CJ7&gt;0,"સિદ્ધિગુણથી પાસ",DV7))))))))</f>
        <v>સિદ્ધિગુણથી પાસ</v>
      </c>
      <c r="DX7" s="255" t="str">
        <f>IF('વિદ્યાર્થી માહિતી'!C2="","",IF(K7&gt;0,"કૃપાગુણથી પાસ",IF(X7&gt;0,"કૃપાગુણથી પાસ",IF(AK7&gt;0,"કૃપાગુણથી પાસ",IF(AX7&gt;0,"કૃપાગુણથી પાસ",IF(BK7&gt;0,"કૃપાગુણથી પાસ",IF(BX7&gt;0,"કૃપાગુણથી પાસ",IF(CK7&gt;0,"કૃપાગુણથી પાસ",DV7))))))))</f>
        <v>પાસ</v>
      </c>
      <c r="DY7" s="255" t="str">
        <f>IF('સમગ્ર પરિણામ '!DX7="કૃપાગુણથી પાસ","કૃપાગુણથી પાસ",IF(DW7="સિદ્ધિગુણથી પાસ","સિદ્ધિગુણથી પાસ",DX7))</f>
        <v>સિદ્ધિગુણથી પાસ</v>
      </c>
      <c r="DZ7" s="130" t="str">
        <f>IF('વિદ્યાર્થી માહિતી'!C2="","",'વિદ્યાર્થી માહિતી'!G2)</f>
        <v>MALE</v>
      </c>
      <c r="EA7" s="45">
        <f>'S1'!N4</f>
        <v>3</v>
      </c>
    </row>
    <row r="8" spans="1:133" ht="23.25" customHeight="1" x14ac:dyDescent="0.2">
      <c r="A8" s="41">
        <f>'વિદ્યાર્થી માહિતી'!A3</f>
        <v>2</v>
      </c>
      <c r="B8" s="41">
        <f>IF('વિદ્યાર્થી માહિતી'!B3="","",'વિદ્યાર્થી માહિતી'!B3)</f>
        <v>902</v>
      </c>
      <c r="C8" s="52" t="str">
        <f>IF('વિદ્યાર્થી માહિતી'!C3="","",'વિદ્યાર્થી માહિતી'!C3)</f>
        <v xml:space="preserve">મેરામણ ગરેજા </v>
      </c>
      <c r="D8" s="101">
        <f>IF('વિદ્યાર્થી માહિતી'!C3="","",'T-1'!F6)</f>
        <v>40</v>
      </c>
      <c r="E8" s="101">
        <f>IF('વિદ્યાર્થી માહિતી'!C3="","",'T-2'!F6)</f>
        <v>44</v>
      </c>
      <c r="F8" s="101">
        <f>IF('વિદ્યાર્થી માહિતી'!C3="","",'T-3'!E6)</f>
        <v>40</v>
      </c>
      <c r="G8" s="102">
        <f>IF('વિદ્યાર્થી માહિતી'!C3="","",આંતરિક!H6)</f>
        <v>8</v>
      </c>
      <c r="H8" s="103">
        <f t="shared" ref="H8:H71" si="0">IF(C8="","",ROUND(SUM(D8:G8),0))</f>
        <v>132</v>
      </c>
      <c r="I8" s="104">
        <f t="shared" ref="I8:I71" si="1">IF(C8="","",IF(F8="LEFT","LEFT",ROUND(H8/2,0)))</f>
        <v>66</v>
      </c>
      <c r="J8" s="105">
        <f>IF('વિદ્યાર્થી માહિતી'!C3="","",'સિદ્ધિ+કૃપા'!G6)</f>
        <v>0</v>
      </c>
      <c r="K8" s="101">
        <f>IF('વિદ્યાર્થી માહિતી'!C3="","",'સિદ્ધિ+કૃપા'!H6)</f>
        <v>0</v>
      </c>
      <c r="L8" s="101">
        <f t="shared" ref="L8:L71" si="2">IF(F8="LEFT","LEFT",IF(C8="","",SUM(I8:K8)))</f>
        <v>66</v>
      </c>
      <c r="M8" s="106" t="str">
        <f t="shared" ref="M8:M71" si="3">IF(C8="","",IF(L8="LEFT","LEFT",IF(L8&lt;33,"E",IF(L8&lt;=40,"D",IF(L8&lt;=50,"C2",IF(L8&lt;=60,"C1",IF(L8&lt;=70,"B2",IF(L8&lt;=80,"B1",IF(L8&lt;=90,"A2",IF(L8&lt;=100,"A1"))))))))))</f>
        <v>B2</v>
      </c>
      <c r="O8" s="41">
        <f>IF('વિદ્યાર્થી માહિતી'!B3="","",'વિદ્યાર્થી માહિતી'!B3)</f>
        <v>902</v>
      </c>
      <c r="P8" s="41" t="str">
        <f>IF('વિદ્યાર્થી માહિતી'!C3="","",'વિદ્યાર્થી માહિતી'!C3)</f>
        <v xml:space="preserve">મેરામણ ગરેજા </v>
      </c>
      <c r="Q8" s="101">
        <f>IF('વિદ્યાર્થી માહિતી'!C3="","",'T-1'!G6)</f>
        <v>35</v>
      </c>
      <c r="R8" s="101">
        <f>IF('વિદ્યાર્થી માહિતી'!C3="","",'T-2'!G6)</f>
        <v>43</v>
      </c>
      <c r="S8" s="101">
        <f>IF('વિદ્યાર્થી માહિતી'!C3="","",'T-3'!F6)</f>
        <v>45</v>
      </c>
      <c r="T8" s="102">
        <f>IF('વિદ્યાર્થી માહિતી'!C3="","",આંતરિક!N6)</f>
        <v>14</v>
      </c>
      <c r="U8" s="103">
        <f>IF('વિદ્યાર્થી માહિતી'!C3="","",ROUND(SUM(Q8:T8),0))</f>
        <v>137</v>
      </c>
      <c r="V8" s="104">
        <f>IF('વિદ્યાર્થી માહિતી'!C3="","",IF(S8="LEFT","LEFT",ROUND(U8/2,0)))</f>
        <v>69</v>
      </c>
      <c r="W8" s="105">
        <f>IF('વિદ્યાર્થી માહિતી'!C3="","",'સિદ્ધિ+કૃપા'!J6)</f>
        <v>0</v>
      </c>
      <c r="X8" s="101">
        <f>IF('વિદ્યાર્થી માહિતી'!C3="","",'સિદ્ધિ+કૃપા'!K6)</f>
        <v>0</v>
      </c>
      <c r="Y8" s="101">
        <f>IF('વિદ્યાર્થી માહિતી'!C3="","",IF(S8="LEFT","LEFT",SUM(V8:X8)))</f>
        <v>69</v>
      </c>
      <c r="Z8" s="106" t="str">
        <f t="shared" ref="Z8:Z71" si="4">IF(C8="","",IF(Y8="LEFT","LEFT",IF(Y8&lt;33,"E",IF(Y8&lt;=40,"D",IF(Y8&lt;=50,"C2",IF(Y8&lt;=60,"C1",IF(Y8&lt;=70,"B2",IF(Y8&lt;=80,"B1",IF(Y8&lt;=90,"A2",IF(Y8&lt;=100,"A1"))))))))))</f>
        <v>B2</v>
      </c>
      <c r="AB8" s="41">
        <f>IF('વિદ્યાર્થી માહિતી'!B3="","",'વિદ્યાર્થી માહિતી'!B3)</f>
        <v>902</v>
      </c>
      <c r="AC8" s="41" t="str">
        <f>IF('વિદ્યાર્થી માહિતી'!C3="","",'વિદ્યાર્થી માહિતી'!C3)</f>
        <v xml:space="preserve">મેરામણ ગરેજા </v>
      </c>
      <c r="AD8" s="101">
        <f>IF('વિદ્યાર્થી માહિતી'!C3="","",'T-1'!H6)</f>
        <v>44</v>
      </c>
      <c r="AE8" s="101">
        <f>IF('વિદ્યાર્થી માહિતી'!C3="","",'T-2'!H6)</f>
        <v>40</v>
      </c>
      <c r="AF8" s="101">
        <f>IF('વિદ્યાર્થી માહિતી'!C3="","",'T-3'!G6)</f>
        <v>46</v>
      </c>
      <c r="AG8" s="102">
        <f>IF('વિદ્યાર્થી માહિતી'!C3="","",આંતરિક!T6)</f>
        <v>18</v>
      </c>
      <c r="AH8" s="103">
        <f>IF('વિદ્યાર્થી માહિતી'!C3="","",ROUND(SUM(AD8:AG8),0))</f>
        <v>148</v>
      </c>
      <c r="AI8" s="104">
        <f>IF('વિદ્યાર્થી માહિતી'!C3="","",IF(AF8="LEFT","LEFT",ROUND(AH8/2,0)))</f>
        <v>74</v>
      </c>
      <c r="AJ8" s="105">
        <f>IF('વિદ્યાર્થી માહિતી'!C3="","",'સિદ્ધિ+કૃપા'!M6)</f>
        <v>0</v>
      </c>
      <c r="AK8" s="101">
        <f>IF('વિદ્યાર્થી માહિતી'!C3="","",'સિદ્ધિ+કૃપા'!N6)</f>
        <v>0</v>
      </c>
      <c r="AL8" s="101">
        <f>IF('વિદ્યાર્થી માહિતી'!C3="","",IF(AF8="LEFT","LEFT",SUM(AI8:AK8)))</f>
        <v>74</v>
      </c>
      <c r="AM8" s="106" t="str">
        <f t="shared" ref="AM8:AM71" si="5">IF(C8="","",IF(AL8="LEFT","LEFT",IF(AL8&lt;33,"E",IF(AL8&lt;=40,"D",IF(AL8&lt;=50,"C2",IF(AL8&lt;=60,"C1",IF(AL8&lt;=70,"B2",IF(AL8&lt;=80,"B1",IF(AL8&lt;=90,"A2",IF(AL8&lt;=100,"A1"))))))))))</f>
        <v>B1</v>
      </c>
      <c r="AO8" s="41">
        <f>IF('વિદ્યાર્થી માહિતી'!B3="","",'વિદ્યાર્થી માહિતી'!B3)</f>
        <v>902</v>
      </c>
      <c r="AP8" s="41" t="str">
        <f>IF('વિદ્યાર્થી માહિતી'!C3="","",'વિદ્યાર્થી માહિતી'!C3)</f>
        <v xml:space="preserve">મેરામણ ગરેજા </v>
      </c>
      <c r="AQ8" s="101">
        <f>IF('વિદ્યાર્થી માહિતી'!C3="","",'T-1'!I6)</f>
        <v>45</v>
      </c>
      <c r="AR8" s="101">
        <f>IF('વિદ્યાર્થી માહિતી'!C3="","",'T-2'!I6)</f>
        <v>40</v>
      </c>
      <c r="AS8" s="101">
        <f>IF('વિદ્યાર્થી માહિતી'!C3="","",'T-3'!H6)</f>
        <v>48</v>
      </c>
      <c r="AT8" s="102">
        <f>IF('વિદ્યાર્થી માહિતી'!C3="","",આંતરિક!Z6)</f>
        <v>11</v>
      </c>
      <c r="AU8" s="103">
        <f>IF('વિદ્યાર્થી માહિતી'!C3="","",ROUND(SUM(AQ8:AT8),0))</f>
        <v>144</v>
      </c>
      <c r="AV8" s="104">
        <f>IF('વિદ્યાર્થી માહિતી'!C3="","",IF(AS8="LEFT","LEFT",ROUND(AU8/2,0)))</f>
        <v>72</v>
      </c>
      <c r="AW8" s="105">
        <f>IF('વિદ્યાર્થી માહિતી'!C3="","",'સિદ્ધિ+કૃપા'!P6)</f>
        <v>0</v>
      </c>
      <c r="AX8" s="101">
        <f>IF('વિદ્યાર્થી માહિતી'!C3="","",'સિદ્ધિ+કૃપા'!Q6)</f>
        <v>0</v>
      </c>
      <c r="AY8" s="101">
        <f>IF('વિદ્યાર્થી માહિતી'!C3="","",IF(AS8="LEFT","LEFT",SUM(AV8:AX8)))</f>
        <v>72</v>
      </c>
      <c r="AZ8" s="106" t="str">
        <f t="shared" ref="AZ8:AZ71" si="6">IF(C8="","",IF(AY8="LEFT","LEFT",IF(AY8&lt;33,"E",IF(AY8&lt;=40,"D",IF(AY8&lt;=50,"C2",IF(AY8&lt;=60,"C1",IF(AY8&lt;=70,"B2",IF(AY8&lt;=80,"B1",IF(AY8&lt;=90,"A2",IF(AY8&lt;=100,"A1"))))))))))</f>
        <v>B1</v>
      </c>
      <c r="BB8" s="41">
        <f>IF('વિદ્યાર્થી માહિતી'!C3="","",'વિદ્યાર્થી માહિતી'!B3)</f>
        <v>902</v>
      </c>
      <c r="BC8" s="41" t="str">
        <f>IF('વિદ્યાર્થી માહિતી'!C3="","",'વિદ્યાર્થી માહિતી'!C3)</f>
        <v xml:space="preserve">મેરામણ ગરેજા </v>
      </c>
      <c r="BD8" s="101">
        <f>IF('વિદ્યાર્થી માહિતી'!C3="","",'T-1'!J6)</f>
        <v>45</v>
      </c>
      <c r="BE8" s="101">
        <f>IF('વિદ્યાર્થી માહિતી'!C3="","",'T-2'!J6)</f>
        <v>44</v>
      </c>
      <c r="BF8" s="101">
        <f>IF('વિદ્યાર્થી માહિતી'!C3="","",'T-3'!I6)</f>
        <v>48</v>
      </c>
      <c r="BG8" s="102">
        <f>IF('વિદ્યાર્થી માહિતી'!C3="","",આંતરિક!AF6)</f>
        <v>18</v>
      </c>
      <c r="BH8" s="103">
        <f>IF('વિદ્યાર્થી માહિતી'!C3="","",ROUND(SUM(BD8:BG8),0))</f>
        <v>155</v>
      </c>
      <c r="BI8" s="104">
        <f>IF('વિદ્યાર્થી માહિતી'!C3="","",IF(BF8="LEFT","LEFT",ROUND(BH8/2,0)))</f>
        <v>78</v>
      </c>
      <c r="BJ8" s="105">
        <f>IF('વિદ્યાર્થી માહિતી'!C3="","",'સિદ્ધિ+કૃપા'!S6)</f>
        <v>0</v>
      </c>
      <c r="BK8" s="101">
        <f>IF('વિદ્યાર્થી માહિતી'!C3="","",'સિદ્ધિ+કૃપા'!T6)</f>
        <v>0</v>
      </c>
      <c r="BL8" s="101">
        <f>IF('વિદ્યાર્થી માહિતી'!C3="","",IF(BF8="LEFT","LEFT",SUM(BI8:BK8)))</f>
        <v>78</v>
      </c>
      <c r="BM8" s="106" t="str">
        <f t="shared" ref="BM8:BM71" si="7">IF(BC8="","",IF(BL8="LEFT","LEFT",IF(BL8&lt;33,"E",IF(BL8&lt;=40,"D",IF(BL8&lt;=50,"C2",IF(BL8&lt;=60,"C1",IF(BL8&lt;=70,"B2",IF(BL8&lt;=80,"B1",IF(BL8&lt;=90,"A2",IF(BL8&lt;=100,"A1"))))))))))</f>
        <v>B1</v>
      </c>
      <c r="BO8" s="41">
        <f>IF('વિદ્યાર્થી માહિતી'!C3="","",'વિદ્યાર્થી માહિતી'!B3)</f>
        <v>902</v>
      </c>
      <c r="BP8" s="41" t="str">
        <f>IF('વિદ્યાર્થી માહિતી'!C3="","",'વિદ્યાર્થી માહિતી'!C3)</f>
        <v xml:space="preserve">મેરામણ ગરેજા </v>
      </c>
      <c r="BQ8" s="101">
        <f>IF('વિદ્યાર્થી માહિતી'!C3="","",'T-1'!K6)</f>
        <v>40</v>
      </c>
      <c r="BR8" s="101">
        <f>IF('વિદ્યાર્થી માહિતી'!C3="","",'T-2'!K6)</f>
        <v>45</v>
      </c>
      <c r="BS8" s="101">
        <f>IF('વિદ્યાર્થી માહિતી'!C3="","",'T-3'!J6)</f>
        <v>52</v>
      </c>
      <c r="BT8" s="102">
        <f>IF('વિદ્યાર્થી માહિતી'!C3="","",આંતરિક!AL6)</f>
        <v>15</v>
      </c>
      <c r="BU8" s="103">
        <f>IF('વિદ્યાર્થી માહિતી'!C3="","",ROUND(SUM(BQ8:BT8),0))</f>
        <v>152</v>
      </c>
      <c r="BV8" s="104">
        <f>IF('વિદ્યાર્થી માહિતી'!C3="","",IF(BS8="LEFT","LEFT",ROUND(BU8/2,0)))</f>
        <v>76</v>
      </c>
      <c r="BW8" s="105">
        <f>IF('વિદ્યાર્થી માહિતી'!C3="","",'સિદ્ધિ+કૃપા'!V6)</f>
        <v>0</v>
      </c>
      <c r="BX8" s="101">
        <f>IF('વિદ્યાર્થી માહિતી'!C3="","",'સિદ્ધિ+કૃપા'!W6)</f>
        <v>0</v>
      </c>
      <c r="BY8" s="101">
        <f>IF('વિદ્યાર્થી માહિતી'!C3="","",IF(BS8="LEFT","LEFT",SUM(BV8:BX8)))</f>
        <v>76</v>
      </c>
      <c r="BZ8" s="106" t="str">
        <f t="shared" ref="BZ8:BZ71" si="8">IF(C8="","",IF(BY8="LEFT","LEFT",IF(BY8&lt;33,"E",IF(BY8&lt;=40,"D",IF(BY8&lt;=50,"C2",IF(BY8&lt;=60,"C1",IF(BY8&lt;=70,"B2",IF(BY8&lt;=80,"B1",IF(BY8&lt;=90,"A2",IF(BY8&lt;=100,"A1"))))))))))</f>
        <v>B1</v>
      </c>
      <c r="CB8" s="41">
        <f>IF('વિદ્યાર્થી માહિતી'!C3="","",'વિદ્યાર્થી માહિતી'!B3)</f>
        <v>902</v>
      </c>
      <c r="CC8" s="41" t="str">
        <f>IF('વિદ્યાર્થી માહિતી'!C3="","",'વિદ્યાર્થી માહિતી'!C3)</f>
        <v xml:space="preserve">મેરામણ ગરેજા </v>
      </c>
      <c r="CD8" s="101">
        <f>IF('વિદ્યાર્થી માહિતી'!C3="","",'T-1'!L6)</f>
        <v>46</v>
      </c>
      <c r="CE8" s="101">
        <f>IF('વિદ્યાર્થી માહિતી'!C3="","",'T-2'!L6)</f>
        <v>45</v>
      </c>
      <c r="CF8" s="101">
        <f>IF('વિદ્યાર્થી માહિતી'!C3="","",'T-3'!K6)</f>
        <v>55</v>
      </c>
      <c r="CG8" s="102">
        <f>IF('વિદ્યાર્થી માહિતી'!C3="","",આંતરિક!AR6)</f>
        <v>13</v>
      </c>
      <c r="CH8" s="103">
        <f>IF('વિદ્યાર્થી માહિતી'!C3="","",ROUND(SUM(CD8:CG8),0))</f>
        <v>159</v>
      </c>
      <c r="CI8" s="104">
        <f>IF('વિદ્યાર્થી માહિતી'!C3="","",IF(CF8="LEFT","LEFT",ROUND(CH8/2,0)))</f>
        <v>80</v>
      </c>
      <c r="CJ8" s="105">
        <f>IF('વિદ્યાર્થી માહિતી'!C3="","",'સિદ્ધિ+કૃપા'!Y6)</f>
        <v>0</v>
      </c>
      <c r="CK8" s="101">
        <f>IF('વિદ્યાર્થી માહિતી'!C3="","",'સિદ્ધિ+કૃપા'!Z6)</f>
        <v>0</v>
      </c>
      <c r="CL8" s="101">
        <f>IF('વિદ્યાર્થી માહિતી'!C3="","",IF(CF8="LEFT","LEFT",SUM(CI8:CK8)))</f>
        <v>80</v>
      </c>
      <c r="CM8" s="106" t="str">
        <f t="shared" ref="CM8:CM71" si="9">IF(C8="","",IF(CL8="LEFT","LEFT",IF(CL8&lt;33,"E",IF(CL8&lt;=40,"D",IF(CL8&lt;=50,"C2",IF(CL8&lt;=60,"C1",IF(CL8&lt;=70,"B2",IF(CL8&lt;=80,"B1",IF(CL8&lt;=90,"A2",IF(CL8&lt;=100,"A1"))))))))))</f>
        <v>B1</v>
      </c>
      <c r="CO8" s="41">
        <f>IF('વિદ્યાર્થી માહિતી'!B3="","",'વિદ્યાર્થી માહિતી'!B3)</f>
        <v>902</v>
      </c>
      <c r="CP8" s="41" t="str">
        <f>IF('વિદ્યાર્થી માહિતી'!C3="","",'વિદ્યાર્થી માહિતી'!C3)</f>
        <v xml:space="preserve">મેરામણ ગરેજા </v>
      </c>
      <c r="CQ8" s="101" t="str">
        <f>IF('વિદ્યાર્થી માહિતી'!C3="","",'T-3'!L6)</f>
        <v>શા.શી.</v>
      </c>
      <c r="CR8" s="101">
        <f>IF('વિદ્યાર્થી માહિતી'!C3="","",'T-3'!M6)</f>
        <v>75</v>
      </c>
      <c r="CS8" s="102">
        <f>IF('વિદ્યાર્થી માહિતી'!C3="","",આંતરિક!AV6)</f>
        <v>15</v>
      </c>
      <c r="CT8" s="104">
        <f>IF('વિદ્યાર્થી માહિતી'!C3="","",SUM(CQ8:CS8))</f>
        <v>90</v>
      </c>
      <c r="CU8" s="105">
        <f>IF('વિદ્યાર્થી માહિતી'!C3="","",'સિદ્ધિ+કૃપા'!AB6)</f>
        <v>0</v>
      </c>
      <c r="CV8" s="101">
        <f>IF('વિદ્યાર્થી માહિતી'!C3="","",'સિદ્ધિ+કૃપા'!AC6)</f>
        <v>0</v>
      </c>
      <c r="CW8" s="101">
        <f>IF('વિદ્યાર્થી માહિતી'!C3="","",SUM(CT8:CV8))</f>
        <v>90</v>
      </c>
      <c r="CX8" s="106" t="str">
        <f t="shared" ref="CX8:CX71" si="10">IF(C8="","",IF(CQ8="LEFT","LEFT",IF(CW8&lt;33,"E",IF(CW8&lt;=40,"D",IF(CW8&lt;=50,"C2",IF(CW8&lt;=60,"C1",IF(CW8&lt;=70,"B2",IF(CW8&lt;=80,"B1",IF(CW8&lt;=90,"A2",IF(CW8&lt;=100,"A1"))))))))))</f>
        <v>A2</v>
      </c>
      <c r="CZ8" s="41">
        <f>IF('વિદ્યાર્થી માહિતી'!C3="","",'વિદ્યાર્થી માહિતી'!B3)</f>
        <v>902</v>
      </c>
      <c r="DA8" s="41" t="str">
        <f>IF('વિદ્યાર્થી માહિતી'!C3="","",'વિદ્યાર્થી માહિતી'!C3)</f>
        <v xml:space="preserve">મેરામણ ગરેજા </v>
      </c>
      <c r="DB8" s="101" t="str">
        <f>IF('વિદ્યાર્થી માહિતી'!C3="","",'T-3'!N6)</f>
        <v xml:space="preserve">કોમ્પ્યુટર </v>
      </c>
      <c r="DC8" s="101">
        <f>IF('વિદ્યાર્થી માહિતી'!C3="","",'T-3'!O6)</f>
        <v>77</v>
      </c>
      <c r="DD8" s="102">
        <f>IF('વિદ્યાર્થી માહિતી'!C3="","",આંતરિક!AZ6)</f>
        <v>15</v>
      </c>
      <c r="DE8" s="104">
        <f>IF('વિદ્યાર્થી માહિતી'!C3="","",SUM(DB8:DD8))</f>
        <v>92</v>
      </c>
      <c r="DF8" s="105">
        <f>IF('વિદ્યાર્થી માહિતી'!C3="","",'સિદ્ધિ+કૃપા'!AE6)</f>
        <v>0</v>
      </c>
      <c r="DG8" s="101">
        <f>IF('વિદ્યાર્થી માહિતી'!C3="","",'સિદ્ધિ+કૃપા'!AF6)</f>
        <v>0</v>
      </c>
      <c r="DH8" s="101">
        <f>IF('વિદ્યાર્થી માહિતી'!C3="","",SUM(DE8:DG8))</f>
        <v>92</v>
      </c>
      <c r="DI8" s="106" t="str">
        <f t="shared" ref="DI8:DI71" si="11">IF(C8="","",IF(DB8="LEFT","LEFT",IF(DH8&lt;33,"E",IF(DH8&lt;=40,"D",IF(DH8&lt;=50,"C2",IF(DH8&lt;=60,"C1",IF(DH8&lt;=70,"B2",IF(DH8&lt;=80,"B1",IF(DH8&lt;=90,"A2",IF(DH8&lt;=100,"A1"))))))))))</f>
        <v>A1</v>
      </c>
      <c r="DK8" s="41">
        <f>IF('વિદ્યાર્થી માહિતી'!C3="","",'વિદ્યાર્થી માહિતી'!B3)</f>
        <v>902</v>
      </c>
      <c r="DL8" s="41" t="str">
        <f>IF('વિદ્યાર્થી માહિતી'!C3="","",'વિદ્યાર્થી માહિતી'!C3)</f>
        <v xml:space="preserve">મેરામણ ગરેજા </v>
      </c>
      <c r="DM8" s="101" t="str">
        <f>IF('વિદ્યાર્થી માહિતી'!C3="","",'T-3'!P6)</f>
        <v xml:space="preserve">એપેરલ </v>
      </c>
      <c r="DN8" s="101">
        <f>IF('વિદ્યાર્થી માહિતી'!C3="","",'T-3'!Q6)</f>
        <v>69</v>
      </c>
      <c r="DO8" s="102">
        <f>IF('વિદ્યાર્થી માહિતી'!C3="","",આંતરિક!BD6)</f>
        <v>15</v>
      </c>
      <c r="DP8" s="104">
        <f>IF('વિદ્યાર્થી માહિતી'!C3="","",SUM(DM8:DO8))</f>
        <v>84</v>
      </c>
      <c r="DQ8" s="105">
        <f>IF('વિદ્યાર્થી માહિતી'!C3="","",'સિદ્ધિ+કૃપા'!AH6)</f>
        <v>0</v>
      </c>
      <c r="DR8" s="101">
        <f>IF('વિદ્યાર્થી માહિતી'!C3="","",'સિદ્ધિ+કૃપા'!AI6)</f>
        <v>0</v>
      </c>
      <c r="DS8" s="101">
        <f>IF('વિદ્યાર્થી માહિતી'!C3="","",SUM(DP8:DR8))</f>
        <v>84</v>
      </c>
      <c r="DT8" s="106" t="str">
        <f t="shared" ref="DT8:DT71" si="12">IF(DM8="LEFT","LEFT",IF(C8="","",IF(DS8&lt;33,"E",IF(DS8&lt;=40,"D",IF(DS8&lt;=50,"C2",IF(DS8&lt;=60,"C1",IF(DS8&lt;=70,"B2",IF(DS8&lt;=80,"B1",IF(DS8&lt;=90,"A2",IF(DS8&lt;=100,"A1"))))))))))</f>
        <v>A2</v>
      </c>
      <c r="DU8" s="255" t="str">
        <f>IF('વિદ્યાર્થી માહિતી'!C3="","",IF(I8="LEFT","LEFT",IF(V8="LEFT","LEFT",IF(AI8="LEFT","LEFT",IF(AV8="LEFT","LEFT",IF(BI8="LEFT","LEFT",IF(BV8="LEFT","LEFT",IF(CI8="LEFT","LEFT","P"))))))))</f>
        <v>P</v>
      </c>
      <c r="DV8" s="255" t="str">
        <f>IF('વિદ્યાર્થી માહિતી'!C3="","",IF(DU8="LEFT","LEFT",IF(L8&lt;33,"નાપાસ",IF(Y8&lt;33,"નાપાસ",IF(AL8&lt;33,"નાપાસ",IF(AY8&lt;33,"નાપાસ",IF(BL8&lt;33,"નાપાસ",IF(BY8&lt;33,"નાપાસ",IF(CL8&lt;33,"નાપાસ",IF(CW8&lt;33,"નાપાસ",IF(DH8&lt;33,"નાપાસ",IF(DS8&lt;33,"નાપાસ","પાસ"))))))))))))</f>
        <v>પાસ</v>
      </c>
      <c r="DW8" s="255" t="str">
        <f>IF('વિદ્યાર્થી માહિતી'!C3="","",IF(J8&gt;0,"સિદ્ધિગુણથી પાસ",IF(W8&gt;0,"સિદ્ધિગુણથી પાસ",IF(AJ8&gt;0,"સિદ્ધિગુણથી પાસ",IF(AW8&gt;0,"સિદ્ધિગુણથી પાસ",IF(BJ8&gt;0,"સિદ્ધિગુણથી પાસ",IF(BW8&gt;0,"સિદ્ધિગુણથી પાસ",IF(CJ8&gt;0,"સિદ્ધિગુણથી પાસ",DV8))))))))</f>
        <v>પાસ</v>
      </c>
      <c r="DX8" s="255" t="str">
        <f>IF('વિદ્યાર્થી માહિતી'!C3="","",IF(K8&gt;0,"કૃપાગુણથી પાસ",IF(X8&gt;0,"કૃપાગુણથી પાસ",IF(AK8&gt;0,"કૃપાગુણથી પાસ",IF(AX8&gt;0,"કૃપાગુણથી પાસ",IF(BK8&gt;0,"કૃપાગુણથી પાસ",IF(BX8&gt;0,"કૃપાગુણથી પાસ",IF(CK8&gt;0,"કૃપાગુણથી પાસ",DV8))))))))</f>
        <v>પાસ</v>
      </c>
      <c r="DY8" s="255" t="str">
        <f>IF('સમગ્ર પરિણામ '!DX8="કૃપાગુણથી પાસ","કૃપાગુણથી પાસ",IF(DW8="સિદ્ધિગુણથી પાસ","સિદ્ધિગુણથી પાસ",DX8))</f>
        <v>પાસ</v>
      </c>
      <c r="DZ8" s="130" t="str">
        <f>IF('વિદ્યાર્થી માહિતી'!C3="","",'વિદ્યાર્થી માહિતી'!G3)</f>
        <v>MALE</v>
      </c>
      <c r="EA8" s="45">
        <f>'S1'!N5</f>
        <v>1</v>
      </c>
    </row>
    <row r="9" spans="1:133" ht="23.25" customHeight="1" x14ac:dyDescent="0.2">
      <c r="A9" s="41">
        <f>'વિદ્યાર્થી માહિતી'!A4</f>
        <v>3</v>
      </c>
      <c r="B9" s="41">
        <f>IF('વિદ્યાર્થી માહિતી'!B4="","",'વિદ્યાર્થી માહિતી'!B4)</f>
        <v>903</v>
      </c>
      <c r="C9" s="52" t="str">
        <f>IF('વિદ્યાર્થી માહિતી'!C4="","",'વિદ્યાર્થી માહિતી'!C4)</f>
        <v xml:space="preserve">અશ્વિન અવૈયા </v>
      </c>
      <c r="D9" s="101" t="str">
        <f>IF('વિદ્યાર્થી માહિતી'!C4="","",'T-1'!F7)</f>
        <v>AB</v>
      </c>
      <c r="E9" s="101">
        <f>IF('વિદ્યાર્થી માહિતી'!C4="","",'T-2'!F7)</f>
        <v>32</v>
      </c>
      <c r="F9" s="101">
        <f>IF('વિદ્યાર્થી માહિતી'!C4="","",'T-3'!E7)</f>
        <v>24</v>
      </c>
      <c r="G9" s="102">
        <f>IF('વિદ્યાર્થી માહિતી'!C4="","",આંતરિક!H7)</f>
        <v>10</v>
      </c>
      <c r="H9" s="103">
        <f t="shared" si="0"/>
        <v>66</v>
      </c>
      <c r="I9" s="104">
        <f t="shared" si="1"/>
        <v>33</v>
      </c>
      <c r="J9" s="105">
        <f>IF('વિદ્યાર્થી માહિતી'!C4="","",'સિદ્ધિ+કૃપા'!G7)</f>
        <v>0</v>
      </c>
      <c r="K9" s="101">
        <f>IF('વિદ્યાર્થી માહિતી'!C4="","",'સિદ્ધિ+કૃપા'!H7)</f>
        <v>0</v>
      </c>
      <c r="L9" s="101">
        <f t="shared" si="2"/>
        <v>33</v>
      </c>
      <c r="M9" s="106" t="str">
        <f t="shared" si="3"/>
        <v>D</v>
      </c>
      <c r="O9" s="41">
        <f>IF('વિદ્યાર્થી માહિતી'!B4="","",'વિદ્યાર્થી માહિતી'!B4)</f>
        <v>903</v>
      </c>
      <c r="P9" s="41" t="str">
        <f>IF('વિદ્યાર્થી માહિતી'!C4="","",'વિદ્યાર્થી માહિતી'!C4)</f>
        <v xml:space="preserve">અશ્વિન અવૈયા </v>
      </c>
      <c r="Q9" s="101" t="str">
        <f>IF('વિદ્યાર્થી માહિતી'!C4="","",'T-1'!G7)</f>
        <v>AB</v>
      </c>
      <c r="R9" s="101">
        <f>IF('વિદ્યાર્થી માહિતી'!C4="","",'T-2'!G7)</f>
        <v>25</v>
      </c>
      <c r="S9" s="101">
        <f>IF('વિદ્યાર્થી માહિતી'!C4="","",'T-3'!F7)</f>
        <v>15</v>
      </c>
      <c r="T9" s="102">
        <f>IF('વિદ્યાર્થી માહિતી'!C4="","",આંતરિક!N7)</f>
        <v>11</v>
      </c>
      <c r="U9" s="103">
        <f>IF('વિદ્યાર્થી માહિતી'!C4="","",ROUND(SUM(Q9:T9),0))</f>
        <v>51</v>
      </c>
      <c r="V9" s="104">
        <f>IF('વિદ્યાર્થી માહિતી'!C4="","",IF(S9="LEFT","LEFT",ROUND(U9/2,0)))</f>
        <v>26</v>
      </c>
      <c r="W9" s="105">
        <f>IF('વિદ્યાર્થી માહિતી'!C4="","",'સિદ્ધિ+કૃપા'!J7)</f>
        <v>0</v>
      </c>
      <c r="X9" s="101">
        <f>IF('વિદ્યાર્થી માહિતી'!C4="","",'સિદ્ધિ+કૃપા'!K7)</f>
        <v>0</v>
      </c>
      <c r="Y9" s="101">
        <f>IF('વિદ્યાર્થી માહિતી'!C4="","",IF(S9="LEFT","LEFT",SUM(V9:X9)))</f>
        <v>26</v>
      </c>
      <c r="Z9" s="106" t="str">
        <f t="shared" si="4"/>
        <v>E</v>
      </c>
      <c r="AB9" s="41">
        <f>IF('વિદ્યાર્થી માહિતી'!B4="","",'વિદ્યાર્થી માહિતી'!B4)</f>
        <v>903</v>
      </c>
      <c r="AC9" s="41" t="str">
        <f>IF('વિદ્યાર્થી માહિતી'!C4="","",'વિદ્યાર્થી માહિતી'!C4)</f>
        <v xml:space="preserve">અશ્વિન અવૈયા </v>
      </c>
      <c r="AD9" s="101" t="str">
        <f>IF('વિદ્યાર્થી માહિતી'!C4="","",'T-1'!H7)</f>
        <v>AB</v>
      </c>
      <c r="AE9" s="101">
        <f>IF('વિદ્યાર્થી માહિતી'!C4="","",'T-2'!H7)</f>
        <v>33</v>
      </c>
      <c r="AF9" s="101">
        <f>IF('વિદ્યાર્થી માહિતી'!C4="","",'T-3'!G7)</f>
        <v>21</v>
      </c>
      <c r="AG9" s="102">
        <f>IF('વિદ્યાર્થી માહિતી'!C4="","",આંતરિક!T7)</f>
        <v>13</v>
      </c>
      <c r="AH9" s="103">
        <f>IF('વિદ્યાર્થી માહિતી'!C4="","",ROUND(SUM(AD9:AG9),0))</f>
        <v>67</v>
      </c>
      <c r="AI9" s="104">
        <f>IF('વિદ્યાર્થી માહિતી'!C4="","",IF(AF9="LEFT","LEFT",ROUND(AH9/2,0)))</f>
        <v>34</v>
      </c>
      <c r="AJ9" s="105">
        <f>IF('વિદ્યાર્થી માહિતી'!C4="","",'સિદ્ધિ+કૃપા'!M7)</f>
        <v>0</v>
      </c>
      <c r="AK9" s="101">
        <f>IF('વિદ્યાર્થી માહિતી'!C4="","",'સિદ્ધિ+કૃપા'!N7)</f>
        <v>0</v>
      </c>
      <c r="AL9" s="101">
        <f>IF('વિદ્યાર્થી માહિતી'!C4="","",IF(AF9="LEFT","LEFT",SUM(AI9:AK9)))</f>
        <v>34</v>
      </c>
      <c r="AM9" s="106" t="str">
        <f t="shared" si="5"/>
        <v>D</v>
      </c>
      <c r="AO9" s="41">
        <f>IF('વિદ્યાર્થી માહિતી'!B4="","",'વિદ્યાર્થી માહિતી'!B4)</f>
        <v>903</v>
      </c>
      <c r="AP9" s="41" t="str">
        <f>IF('વિદ્યાર્થી માહિતી'!C4="","",'વિદ્યાર્થી માહિતી'!C4)</f>
        <v xml:space="preserve">અશ્વિન અવૈયા </v>
      </c>
      <c r="AQ9" s="101" t="str">
        <f>IF('વિદ્યાર્થી માહિતી'!C4="","",'T-1'!I7)</f>
        <v>AB</v>
      </c>
      <c r="AR9" s="101">
        <f>IF('વિદ્યાર્થી માહિતી'!C4="","",'T-2'!I7)</f>
        <v>30</v>
      </c>
      <c r="AS9" s="101">
        <f>IF('વિદ્યાર્થી માહિતી'!C4="","",'T-3'!H7)</f>
        <v>18</v>
      </c>
      <c r="AT9" s="102">
        <f>IF('વિદ્યાર્થી માહિતી'!C4="","",આંતરિક!Z7)</f>
        <v>12</v>
      </c>
      <c r="AU9" s="103">
        <f>IF('વિદ્યાર્થી માહિતી'!C4="","",ROUND(SUM(AQ9:AT9),0))</f>
        <v>60</v>
      </c>
      <c r="AV9" s="104">
        <f>IF('વિદ્યાર્થી માહિતી'!C4="","",IF(AS9="LEFT","LEFT",ROUND(AU9/2,0)))</f>
        <v>30</v>
      </c>
      <c r="AW9" s="105">
        <f>IF('વિદ્યાર્થી માહિતી'!C4="","",'સિદ્ધિ+કૃપા'!P7)</f>
        <v>0</v>
      </c>
      <c r="AX9" s="101">
        <f>IF('વિદ્યાર્થી માહિતી'!C4="","",'સિદ્ધિ+કૃપા'!Q7)</f>
        <v>0</v>
      </c>
      <c r="AY9" s="101">
        <f>IF('વિદ્યાર્થી માહિતી'!C4="","",IF(AS9="LEFT","LEFT",SUM(AV9:AX9)))</f>
        <v>30</v>
      </c>
      <c r="AZ9" s="106" t="str">
        <f t="shared" si="6"/>
        <v>E</v>
      </c>
      <c r="BB9" s="41">
        <f>IF('વિદ્યાર્થી માહિતી'!C4="","",'વિદ્યાર્થી માહિતી'!B4)</f>
        <v>903</v>
      </c>
      <c r="BC9" s="41" t="str">
        <f>IF('વિદ્યાર્થી માહિતી'!C4="","",'વિદ્યાર્થી માહિતી'!C4)</f>
        <v xml:space="preserve">અશ્વિન અવૈયા </v>
      </c>
      <c r="BD9" s="101" t="str">
        <f>IF('વિદ્યાર્થી માહિતી'!C4="","",'T-1'!J7)</f>
        <v>AB</v>
      </c>
      <c r="BE9" s="101">
        <f>IF('વિદ્યાર્થી માહિતી'!C4="","",'T-2'!J7)</f>
        <v>18</v>
      </c>
      <c r="BF9" s="101">
        <f>IF('વિદ્યાર્થી માહિતી'!C4="","",'T-3'!I7)</f>
        <v>25</v>
      </c>
      <c r="BG9" s="102">
        <f>IF('વિદ્યાર્થી માહિતી'!C4="","",આંતરિક!AF7)</f>
        <v>11</v>
      </c>
      <c r="BH9" s="103">
        <f>IF('વિદ્યાર્થી માહિતી'!C4="","",ROUND(SUM(BD9:BG9),0))</f>
        <v>54</v>
      </c>
      <c r="BI9" s="104">
        <f>IF('વિદ્યાર્થી માહિતી'!C4="","",IF(BF9="LEFT","LEFT",ROUND(BH9/2,0)))</f>
        <v>27</v>
      </c>
      <c r="BJ9" s="105">
        <f>IF('વિદ્યાર્થી માહિતી'!C4="","",'સિદ્ધિ+કૃપા'!S7)</f>
        <v>0</v>
      </c>
      <c r="BK9" s="101">
        <f>IF('વિદ્યાર્થી માહિતી'!C4="","",'સિદ્ધિ+કૃપા'!T7)</f>
        <v>0</v>
      </c>
      <c r="BL9" s="101">
        <f>IF('વિદ્યાર્થી માહિતી'!C4="","",IF(BF9="LEFT","LEFT",SUM(BI9:BK9)))</f>
        <v>27</v>
      </c>
      <c r="BM9" s="106" t="str">
        <f t="shared" si="7"/>
        <v>E</v>
      </c>
      <c r="BO9" s="41">
        <f>IF('વિદ્યાર્થી માહિતી'!C4="","",'વિદ્યાર્થી માહિતી'!B4)</f>
        <v>903</v>
      </c>
      <c r="BP9" s="41" t="str">
        <f>IF('વિદ્યાર્થી માહિતી'!C4="","",'વિદ્યાર્થી માહિતી'!C4)</f>
        <v xml:space="preserve">અશ્વિન અવૈયા </v>
      </c>
      <c r="BQ9" s="101" t="str">
        <f>IF('વિદ્યાર્થી માહિતી'!C4="","",'T-1'!K7)</f>
        <v>AB</v>
      </c>
      <c r="BR9" s="101">
        <f>IF('વિદ્યાર્થી માહિતી'!C4="","",'T-2'!K7)</f>
        <v>22</v>
      </c>
      <c r="BS9" s="101">
        <f>IF('વિદ્યાર્થી માહિતી'!C4="","",'T-3'!J7)</f>
        <v>19</v>
      </c>
      <c r="BT9" s="102">
        <f>IF('વિદ્યાર્થી માહિતી'!C4="","",આંતરિક!AL7)</f>
        <v>11</v>
      </c>
      <c r="BU9" s="103">
        <f>IF('વિદ્યાર્થી માહિતી'!C4="","",ROUND(SUM(BQ9:BT9),0))</f>
        <v>52</v>
      </c>
      <c r="BV9" s="104">
        <f>IF('વિદ્યાર્થી માહિતી'!C4="","",IF(BS9="LEFT","LEFT",ROUND(BU9/2,0)))</f>
        <v>26</v>
      </c>
      <c r="BW9" s="105">
        <f>IF('વિદ્યાર્થી માહિતી'!C4="","",'સિદ્ધિ+કૃપા'!V7)</f>
        <v>0</v>
      </c>
      <c r="BX9" s="101">
        <f>IF('વિદ્યાર્થી માહિતી'!C4="","",'સિદ્ધિ+કૃપા'!W7)</f>
        <v>0</v>
      </c>
      <c r="BY9" s="101">
        <f>IF('વિદ્યાર્થી માહિતી'!C4="","",IF(BS9="LEFT","LEFT",SUM(BV9:BX9)))</f>
        <v>26</v>
      </c>
      <c r="BZ9" s="106" t="str">
        <f t="shared" si="8"/>
        <v>E</v>
      </c>
      <c r="CB9" s="41">
        <f>IF('વિદ્યાર્થી માહિતી'!C4="","",'વિદ્યાર્થી માહિતી'!B4)</f>
        <v>903</v>
      </c>
      <c r="CC9" s="41" t="str">
        <f>IF('વિદ્યાર્થી માહિતી'!C4="","",'વિદ્યાર્થી માહિતી'!C4)</f>
        <v xml:space="preserve">અશ્વિન અવૈયા </v>
      </c>
      <c r="CD9" s="101" t="str">
        <f>IF('વિદ્યાર્થી માહિતી'!C4="","",'T-1'!L7)</f>
        <v>AB</v>
      </c>
      <c r="CE9" s="101">
        <f>IF('વિદ્યાર્થી માહિતી'!C4="","",'T-2'!L7)</f>
        <v>26</v>
      </c>
      <c r="CF9" s="101">
        <f>IF('વિદ્યાર્થી માહિતી'!C4="","",'T-3'!K7)</f>
        <v>15</v>
      </c>
      <c r="CG9" s="102">
        <f>IF('વિદ્યાર્થી માહિતી'!C4="","",આંતરિક!AR7)</f>
        <v>11</v>
      </c>
      <c r="CH9" s="103">
        <f>IF('વિદ્યાર્થી માહિતી'!C4="","",ROUND(SUM(CD9:CG9),0))</f>
        <v>52</v>
      </c>
      <c r="CI9" s="104">
        <f>IF('વિદ્યાર્થી માહિતી'!C4="","",IF(CF9="LEFT","LEFT",ROUND(CH9/2,0)))</f>
        <v>26</v>
      </c>
      <c r="CJ9" s="105">
        <f>IF('વિદ્યાર્થી માહિતી'!C4="","",'સિદ્ધિ+કૃપા'!Y7)</f>
        <v>0</v>
      </c>
      <c r="CK9" s="101">
        <f>IF('વિદ્યાર્થી માહિતી'!C4="","",'સિદ્ધિ+કૃપા'!Z7)</f>
        <v>0</v>
      </c>
      <c r="CL9" s="101">
        <f>IF('વિદ્યાર્થી માહિતી'!C4="","",IF(CF9="LEFT","LEFT",SUM(CI9:CK9)))</f>
        <v>26</v>
      </c>
      <c r="CM9" s="106" t="str">
        <f t="shared" si="9"/>
        <v>E</v>
      </c>
      <c r="CO9" s="41">
        <f>IF('વિદ્યાર્થી માહિતી'!B4="","",'વિદ્યાર્થી માહિતી'!B4)</f>
        <v>903</v>
      </c>
      <c r="CP9" s="41" t="str">
        <f>IF('વિદ્યાર્થી માહિતી'!C4="","",'વિદ્યાર્થી માહિતી'!C4)</f>
        <v xml:space="preserve">અશ્વિન અવૈયા </v>
      </c>
      <c r="CQ9" s="101" t="str">
        <f>IF('વિદ્યાર્થી માહિતી'!C4="","",'T-3'!L7)</f>
        <v>શા.શી.</v>
      </c>
      <c r="CR9" s="101">
        <f>IF('વિદ્યાર્થી માહિતી'!C4="","",'T-3'!M7)</f>
        <v>66</v>
      </c>
      <c r="CS9" s="102">
        <f>IF('વિદ્યાર્થી માહિતી'!C4="","",આંતરિક!AV7)</f>
        <v>16</v>
      </c>
      <c r="CT9" s="104">
        <f>IF('વિદ્યાર્થી માહિતી'!C4="","",SUM(CQ9:CS9))</f>
        <v>82</v>
      </c>
      <c r="CU9" s="105">
        <f>IF('વિદ્યાર્થી માહિતી'!C4="","",'સિદ્ધિ+કૃપા'!AB7)</f>
        <v>0</v>
      </c>
      <c r="CV9" s="101">
        <f>IF('વિદ્યાર્થી માહિતી'!C4="","",'સિદ્ધિ+કૃપા'!AC7)</f>
        <v>0</v>
      </c>
      <c r="CW9" s="101">
        <f>IF('વિદ્યાર્થી માહિતી'!C4="","",SUM(CT9:CV9))</f>
        <v>82</v>
      </c>
      <c r="CX9" s="106" t="str">
        <f t="shared" si="10"/>
        <v>A2</v>
      </c>
      <c r="CZ9" s="41">
        <f>IF('વિદ્યાર્થી માહિતી'!C4="","",'વિદ્યાર્થી માહિતી'!B4)</f>
        <v>903</v>
      </c>
      <c r="DA9" s="41" t="str">
        <f>IF('વિદ્યાર્થી માહિતી'!C4="","",'વિદ્યાર્થી માહિતી'!C4)</f>
        <v xml:space="preserve">અશ્વિન અવૈયા </v>
      </c>
      <c r="DB9" s="101" t="str">
        <f>IF('વિદ્યાર્થી માહિતી'!C4="","",'T-3'!N7)</f>
        <v xml:space="preserve">કોમ્પ્યુટર </v>
      </c>
      <c r="DC9" s="101">
        <f>IF('વિદ્યાર્થી માહિતી'!C4="","",'T-3'!O7)</f>
        <v>76</v>
      </c>
      <c r="DD9" s="102">
        <f>IF('વિદ્યાર્થી માહિતી'!C4="","",આંતરિક!AZ7)</f>
        <v>16</v>
      </c>
      <c r="DE9" s="104">
        <f>IF('વિદ્યાર્થી માહિતી'!C4="","",SUM(DB9:DD9))</f>
        <v>92</v>
      </c>
      <c r="DF9" s="105">
        <f>IF('વિદ્યાર્થી માહિતી'!C4="","",'સિદ્ધિ+કૃપા'!AE7)</f>
        <v>0</v>
      </c>
      <c r="DG9" s="101">
        <f>IF('વિદ્યાર્થી માહિતી'!C4="","",'સિદ્ધિ+કૃપા'!AF7)</f>
        <v>0</v>
      </c>
      <c r="DH9" s="101">
        <f>IF('વિદ્યાર્થી માહિતી'!C4="","",SUM(DE9:DG9))</f>
        <v>92</v>
      </c>
      <c r="DI9" s="106" t="str">
        <f t="shared" si="11"/>
        <v>A1</v>
      </c>
      <c r="DK9" s="41">
        <f>IF('વિદ્યાર્થી માહિતી'!C4="","",'વિદ્યાર્થી માહિતી'!B4)</f>
        <v>903</v>
      </c>
      <c r="DL9" s="41" t="str">
        <f>IF('વિદ્યાર્થી માહિતી'!C4="","",'વિદ્યાર્થી માહિતી'!C4)</f>
        <v xml:space="preserve">અશ્વિન અવૈયા </v>
      </c>
      <c r="DM9" s="101" t="str">
        <f>IF('વિદ્યાર્થી માહિતી'!C4="","",'T-3'!P7)</f>
        <v>આઈ.ટી..</v>
      </c>
      <c r="DN9" s="101">
        <f>IF('વિદ્યાર્થી માહિતી'!C4="","",'T-3'!Q7)</f>
        <v>55</v>
      </c>
      <c r="DO9" s="102">
        <f>IF('વિદ્યાર્થી માહિતી'!C4="","",આંતરિક!BD7)</f>
        <v>16</v>
      </c>
      <c r="DP9" s="104">
        <f>IF('વિદ્યાર્થી માહિતી'!C4="","",SUM(DM9:DO9))</f>
        <v>71</v>
      </c>
      <c r="DQ9" s="105">
        <f>IF('વિદ્યાર્થી માહિતી'!C4="","",'સિદ્ધિ+કૃપા'!AH7)</f>
        <v>0</v>
      </c>
      <c r="DR9" s="101">
        <f>IF('વિદ્યાર્થી માહિતી'!C4="","",'સિદ્ધિ+કૃપા'!AI7)</f>
        <v>0</v>
      </c>
      <c r="DS9" s="101">
        <f>IF('વિદ્યાર્થી માહિતી'!C4="","",SUM(DP9:DR9))</f>
        <v>71</v>
      </c>
      <c r="DT9" s="106" t="str">
        <f t="shared" si="12"/>
        <v>B1</v>
      </c>
      <c r="DU9" s="255" t="str">
        <f>IF('વિદ્યાર્થી માહિતી'!C4="","",IF(I9="LEFT","LEFT",IF(V9="LEFT","LEFT",IF(AI9="LEFT","LEFT",IF(AV9="LEFT","LEFT",IF(BI9="LEFT","LEFT",IF(BV9="LEFT","LEFT",IF(CI9="LEFT","LEFT","P"))))))))</f>
        <v>P</v>
      </c>
      <c r="DV9" s="255" t="str">
        <f>IF('વિદ્યાર્થી માહિતી'!C4="","",IF(DU9="LEFT","LEFT",IF(L9&lt;33,"નાપાસ",IF(Y9&lt;33,"નાપાસ",IF(AL9&lt;33,"નાપાસ",IF(AY9&lt;33,"નાપાસ",IF(BL9&lt;33,"નાપાસ",IF(BY9&lt;33,"નાપાસ",IF(CL9&lt;33,"નાપાસ",IF(CW9&lt;33,"નાપાસ",IF(DH9&lt;33,"નાપાસ",IF(DS9&lt;33,"નાપાસ","પાસ"))))))))))))</f>
        <v>નાપાસ</v>
      </c>
      <c r="DW9" s="255" t="str">
        <f>IF('વિદ્યાર્થી માહિતી'!C4="","",IF(J9&gt;0,"સિદ્ધિગુણથી પાસ",IF(W9&gt;0,"સિદ્ધિગુણથી પાસ",IF(AJ9&gt;0,"સિદ્ધિગુણથી પાસ",IF(AW9&gt;0,"સિદ્ધિગુણથી પાસ",IF(BJ9&gt;0,"સિદ્ધિગુણથી પાસ",IF(BW9&gt;0,"સિદ્ધિગુણથી પાસ",IF(CJ9&gt;0,"સિદ્ધિગુણથી પાસ",DV9))))))))</f>
        <v>નાપાસ</v>
      </c>
      <c r="DX9" s="255" t="str">
        <f>IF('વિદ્યાર્થી માહિતી'!C4="","",IF(K9&gt;0,"કૃપાગુણથી પાસ",IF(X9&gt;0,"કૃપાગુણથી પાસ",IF(AK9&gt;0,"કૃપાગુણથી પાસ",IF(AX9&gt;0,"કૃપાગુણથી પાસ",IF(BK9&gt;0,"કૃપાગુણથી પાસ",IF(BX9&gt;0,"કૃપાગુણથી પાસ",IF(CK9&gt;0,"કૃપાગુણથી પાસ",DV9))))))))</f>
        <v>નાપાસ</v>
      </c>
      <c r="DY9" s="255" t="str">
        <f>IF('સમગ્ર પરિણામ '!DX9="કૃપાગુણથી પાસ","કૃપાગુણથી પાસ",IF(DW9="સિદ્ધિગુણથી પાસ","સિદ્ધિગુણથી પાસ",DX9))</f>
        <v>નાપાસ</v>
      </c>
      <c r="DZ9" s="130" t="str">
        <f>IF('વિદ્યાર્થી માહિતી'!C4="","",'વિદ્યાર્થી માહિતી'!G4)</f>
        <v>MALE</v>
      </c>
      <c r="EA9" s="45" t="str">
        <f>'S1'!N6</f>
        <v>NA</v>
      </c>
    </row>
    <row r="10" spans="1:133" ht="23.25" customHeight="1" x14ac:dyDescent="0.2">
      <c r="A10" s="41">
        <f>'વિદ્યાર્થી માહિતી'!A5</f>
        <v>4</v>
      </c>
      <c r="B10" s="41">
        <f>IF('વિદ્યાર્થી માહિતી'!B5="","",'વિદ્યાર્થી માહિતી'!B5)</f>
        <v>904</v>
      </c>
      <c r="C10" s="52" t="str">
        <f>IF('વિદ્યાર્થી માહિતી'!C5="","",'વિદ્યાર્થી માહિતી'!C5)</f>
        <v xml:space="preserve">શાંતિબેન પરમાર </v>
      </c>
      <c r="D10" s="101" t="str">
        <f>IF('વિદ્યાર્થી માહિતી'!C5="","",'T-1'!F8)</f>
        <v>LEFT</v>
      </c>
      <c r="E10" s="101" t="str">
        <f>IF('વિદ્યાર્થી માહિતી'!C5="","",'T-2'!F8)</f>
        <v>LEFT</v>
      </c>
      <c r="F10" s="101" t="str">
        <f>IF('વિદ્યાર્થી માહિતી'!C5="","",'T-3'!E8)</f>
        <v>LEFT</v>
      </c>
      <c r="G10" s="102">
        <f>IF('વિદ્યાર્થી માહિતી'!C5="","",આંતરિક!H8)</f>
        <v>0</v>
      </c>
      <c r="H10" s="103">
        <f t="shared" si="0"/>
        <v>0</v>
      </c>
      <c r="I10" s="104" t="str">
        <f t="shared" si="1"/>
        <v>LEFT</v>
      </c>
      <c r="J10" s="105">
        <f>IF('વિદ્યાર્થી માહિતી'!C5="","",'સિદ્ધિ+કૃપા'!G8)</f>
        <v>0</v>
      </c>
      <c r="K10" s="101">
        <f>IF('વિદ્યાર્થી માહિતી'!C5="","",'સિદ્ધિ+કૃપા'!H8)</f>
        <v>0</v>
      </c>
      <c r="L10" s="101" t="str">
        <f t="shared" si="2"/>
        <v>LEFT</v>
      </c>
      <c r="M10" s="106" t="str">
        <f t="shared" si="3"/>
        <v>LEFT</v>
      </c>
      <c r="O10" s="41">
        <f>IF('વિદ્યાર્થી માહિતી'!B5="","",'વિદ્યાર્થી માહિતી'!B5)</f>
        <v>904</v>
      </c>
      <c r="P10" s="41" t="str">
        <f>IF('વિદ્યાર્થી માહિતી'!C5="","",'વિદ્યાર્થી માહિતી'!C5)</f>
        <v xml:space="preserve">શાંતિબેન પરમાર </v>
      </c>
      <c r="Q10" s="101" t="str">
        <f>IF('વિદ્યાર્થી માહિતી'!C5="","",'T-1'!G8)</f>
        <v>LEFT</v>
      </c>
      <c r="R10" s="101" t="str">
        <f>IF('વિદ્યાર્થી માહિતી'!C5="","",'T-2'!G8)</f>
        <v>LEFT</v>
      </c>
      <c r="S10" s="101" t="str">
        <f>IF('વિદ્યાર્થી માહિતી'!C5="","",'T-3'!F8)</f>
        <v>LEFT</v>
      </c>
      <c r="T10" s="102">
        <f>IF('વિદ્યાર્થી માહિતી'!C5="","",આંતરિક!N8)</f>
        <v>0</v>
      </c>
      <c r="U10" s="103">
        <f>IF('વિદ્યાર્થી માહિતી'!C5="","",ROUND(SUM(Q10:T10),0))</f>
        <v>0</v>
      </c>
      <c r="V10" s="104" t="str">
        <f>IF('વિદ્યાર્થી માહિતી'!C5="","",IF(S10="LEFT","LEFT",ROUND(U10/2,0)))</f>
        <v>LEFT</v>
      </c>
      <c r="W10" s="105">
        <f>IF('વિદ્યાર્થી માહિતી'!C5="","",'સિદ્ધિ+કૃપા'!J8)</f>
        <v>0</v>
      </c>
      <c r="X10" s="101">
        <f>IF('વિદ્યાર્થી માહિતી'!C5="","",'સિદ્ધિ+કૃપા'!K8)</f>
        <v>0</v>
      </c>
      <c r="Y10" s="101" t="str">
        <f>IF('વિદ્યાર્થી માહિતી'!C5="","",IF(S10="LEFT","LEFT",SUM(V10:X10)))</f>
        <v>LEFT</v>
      </c>
      <c r="Z10" s="106" t="str">
        <f t="shared" si="4"/>
        <v>LEFT</v>
      </c>
      <c r="AB10" s="41">
        <f>IF('વિદ્યાર્થી માહિતી'!B5="","",'વિદ્યાર્થી માહિતી'!B5)</f>
        <v>904</v>
      </c>
      <c r="AC10" s="41" t="str">
        <f>IF('વિદ્યાર્થી માહિતી'!C5="","",'વિદ્યાર્થી માહિતી'!C5)</f>
        <v xml:space="preserve">શાંતિબેન પરમાર </v>
      </c>
      <c r="AD10" s="101" t="str">
        <f>IF('વિદ્યાર્થી માહિતી'!C5="","",'T-1'!H8)</f>
        <v>LEFT</v>
      </c>
      <c r="AE10" s="101" t="str">
        <f>IF('વિદ્યાર્થી માહિતી'!C5="","",'T-2'!H8)</f>
        <v>LEFT</v>
      </c>
      <c r="AF10" s="101" t="str">
        <f>IF('વિદ્યાર્થી માહિતી'!C5="","",'T-3'!G8)</f>
        <v>LEFT</v>
      </c>
      <c r="AG10" s="102">
        <f>IF('વિદ્યાર્થી માહિતી'!C5="","",આંતરિક!T8)</f>
        <v>0</v>
      </c>
      <c r="AH10" s="103">
        <f>IF('વિદ્યાર્થી માહિતી'!C5="","",ROUND(SUM(AD10:AG10),0))</f>
        <v>0</v>
      </c>
      <c r="AI10" s="104" t="str">
        <f>IF('વિદ્યાર્થી માહિતી'!C5="","",IF(AF10="LEFT","LEFT",ROUND(AH10/2,0)))</f>
        <v>LEFT</v>
      </c>
      <c r="AJ10" s="105">
        <f>IF('વિદ્યાર્થી માહિતી'!C5="","",'સિદ્ધિ+કૃપા'!M8)</f>
        <v>0</v>
      </c>
      <c r="AK10" s="101">
        <f>IF('વિદ્યાર્થી માહિતી'!C5="","",'સિદ્ધિ+કૃપા'!N8)</f>
        <v>0</v>
      </c>
      <c r="AL10" s="101" t="str">
        <f>IF('વિદ્યાર્થી માહિતી'!C5="","",IF(AF10="LEFT","LEFT",SUM(AI10:AK10)))</f>
        <v>LEFT</v>
      </c>
      <c r="AM10" s="106" t="str">
        <f t="shared" si="5"/>
        <v>LEFT</v>
      </c>
      <c r="AO10" s="41">
        <f>IF('વિદ્યાર્થી માહિતી'!B5="","",'વિદ્યાર્થી માહિતી'!B5)</f>
        <v>904</v>
      </c>
      <c r="AP10" s="41" t="str">
        <f>IF('વિદ્યાર્થી માહિતી'!C5="","",'વિદ્યાર્થી માહિતી'!C5)</f>
        <v xml:space="preserve">શાંતિબેન પરમાર </v>
      </c>
      <c r="AQ10" s="101" t="str">
        <f>IF('વિદ્યાર્થી માહિતી'!C5="","",'T-1'!I8)</f>
        <v>LEFT</v>
      </c>
      <c r="AR10" s="101" t="str">
        <f>IF('વિદ્યાર્થી માહિતી'!C5="","",'T-2'!I8)</f>
        <v>LEFT</v>
      </c>
      <c r="AS10" s="101" t="str">
        <f>IF('વિદ્યાર્થી માહિતી'!C5="","",'T-3'!H8)</f>
        <v>LEFT</v>
      </c>
      <c r="AT10" s="102">
        <f>IF('વિદ્યાર્થી માહિતી'!C5="","",આંતરિક!Z8)</f>
        <v>0</v>
      </c>
      <c r="AU10" s="103">
        <f>IF('વિદ્યાર્થી માહિતી'!C5="","",ROUND(SUM(AQ10:AT10),0))</f>
        <v>0</v>
      </c>
      <c r="AV10" s="104" t="str">
        <f>IF('વિદ્યાર્થી માહિતી'!C5="","",IF(AS10="LEFT","LEFT",ROUND(AU10/2,0)))</f>
        <v>LEFT</v>
      </c>
      <c r="AW10" s="105">
        <f>IF('વિદ્યાર્થી માહિતી'!C5="","",'સિદ્ધિ+કૃપા'!P8)</f>
        <v>0</v>
      </c>
      <c r="AX10" s="101">
        <f>IF('વિદ્યાર્થી માહિતી'!C5="","",'સિદ્ધિ+કૃપા'!Q8)</f>
        <v>0</v>
      </c>
      <c r="AY10" s="101" t="str">
        <f>IF('વિદ્યાર્થી માહિતી'!C5="","",IF(AS10="LEFT","LEFT",SUM(AV10:AX10)))</f>
        <v>LEFT</v>
      </c>
      <c r="AZ10" s="106" t="str">
        <f t="shared" si="6"/>
        <v>LEFT</v>
      </c>
      <c r="BB10" s="41">
        <f>IF('વિદ્યાર્થી માહિતી'!C5="","",'વિદ્યાર્થી માહિતી'!B5)</f>
        <v>904</v>
      </c>
      <c r="BC10" s="41" t="str">
        <f>IF('વિદ્યાર્થી માહિતી'!C5="","",'વિદ્યાર્થી માહિતી'!C5)</f>
        <v xml:space="preserve">શાંતિબેન પરમાર </v>
      </c>
      <c r="BD10" s="101" t="str">
        <f>IF('વિદ્યાર્થી માહિતી'!C5="","",'T-1'!J8)</f>
        <v>LEFT</v>
      </c>
      <c r="BE10" s="101" t="str">
        <f>IF('વિદ્યાર્થી માહિતી'!C5="","",'T-2'!J8)</f>
        <v>LEFT</v>
      </c>
      <c r="BF10" s="101" t="str">
        <f>IF('વિદ્યાર્થી માહિતી'!C5="","",'T-3'!I8)</f>
        <v>LEFT</v>
      </c>
      <c r="BG10" s="102">
        <f>IF('વિદ્યાર્થી માહિતી'!C5="","",આંતરિક!AF8)</f>
        <v>0</v>
      </c>
      <c r="BH10" s="103">
        <f>IF('વિદ્યાર્થી માહિતી'!C5="","",ROUND(SUM(BD10:BG10),0))</f>
        <v>0</v>
      </c>
      <c r="BI10" s="104" t="str">
        <f>IF('વિદ્યાર્થી માહિતી'!C5="","",IF(BF10="LEFT","LEFT",ROUND(BH10/2,0)))</f>
        <v>LEFT</v>
      </c>
      <c r="BJ10" s="105">
        <f>IF('વિદ્યાર્થી માહિતી'!C5="","",'સિદ્ધિ+કૃપા'!S8)</f>
        <v>0</v>
      </c>
      <c r="BK10" s="101">
        <f>IF('વિદ્યાર્થી માહિતી'!C5="","",'સિદ્ધિ+કૃપા'!T8)</f>
        <v>0</v>
      </c>
      <c r="BL10" s="101" t="str">
        <f>IF('વિદ્યાર્થી માહિતી'!C5="","",IF(BF10="LEFT","LEFT",SUM(BI10:BK10)))</f>
        <v>LEFT</v>
      </c>
      <c r="BM10" s="106" t="str">
        <f t="shared" si="7"/>
        <v>LEFT</v>
      </c>
      <c r="BO10" s="41">
        <f>IF('વિદ્યાર્થી માહિતી'!C5="","",'વિદ્યાર્થી માહિતી'!B5)</f>
        <v>904</v>
      </c>
      <c r="BP10" s="41" t="str">
        <f>IF('વિદ્યાર્થી માહિતી'!C5="","",'વિદ્યાર્થી માહિતી'!C5)</f>
        <v xml:space="preserve">શાંતિબેન પરમાર </v>
      </c>
      <c r="BQ10" s="101" t="str">
        <f>IF('વિદ્યાર્થી માહિતી'!C5="","",'T-1'!K8)</f>
        <v>LEFT</v>
      </c>
      <c r="BR10" s="101" t="str">
        <f>IF('વિદ્યાર્થી માહિતી'!C5="","",'T-2'!K8)</f>
        <v>LEFT</v>
      </c>
      <c r="BS10" s="101" t="str">
        <f>IF('વિદ્યાર્થી માહિતી'!C5="","",'T-3'!J8)</f>
        <v>LEFT</v>
      </c>
      <c r="BT10" s="102">
        <f>IF('વિદ્યાર્થી માહિતી'!C5="","",આંતરિક!AL8)</f>
        <v>0</v>
      </c>
      <c r="BU10" s="103">
        <f>IF('વિદ્યાર્થી માહિતી'!C5="","",ROUND(SUM(BQ10:BT10),0))</f>
        <v>0</v>
      </c>
      <c r="BV10" s="104" t="str">
        <f>IF('વિદ્યાર્થી માહિતી'!C5="","",IF(BS10="LEFT","LEFT",ROUND(BU10/2,0)))</f>
        <v>LEFT</v>
      </c>
      <c r="BW10" s="105">
        <f>IF('વિદ્યાર્થી માહિતી'!C5="","",'સિદ્ધિ+કૃપા'!V8)</f>
        <v>0</v>
      </c>
      <c r="BX10" s="101">
        <f>IF('વિદ્યાર્થી માહિતી'!C5="","",'સિદ્ધિ+કૃપા'!W8)</f>
        <v>0</v>
      </c>
      <c r="BY10" s="101" t="str">
        <f>IF('વિદ્યાર્થી માહિતી'!C5="","",IF(BS10="LEFT","LEFT",SUM(BV10:BX10)))</f>
        <v>LEFT</v>
      </c>
      <c r="BZ10" s="106" t="str">
        <f t="shared" si="8"/>
        <v>LEFT</v>
      </c>
      <c r="CB10" s="41">
        <f>IF('વિદ્યાર્થી માહિતી'!C5="","",'વિદ્યાર્થી માહિતી'!B5)</f>
        <v>904</v>
      </c>
      <c r="CC10" s="41" t="str">
        <f>IF('વિદ્યાર્થી માહિતી'!C5="","",'વિદ્યાર્થી માહિતી'!C5)</f>
        <v xml:space="preserve">શાંતિબેન પરમાર </v>
      </c>
      <c r="CD10" s="101" t="str">
        <f>IF('વિદ્યાર્થી માહિતી'!C5="","",'T-1'!L8)</f>
        <v>LEFT</v>
      </c>
      <c r="CE10" s="101" t="str">
        <f>IF('વિદ્યાર્થી માહિતી'!C5="","",'T-2'!L8)</f>
        <v>LEFT</v>
      </c>
      <c r="CF10" s="101" t="str">
        <f>IF('વિદ્યાર્થી માહિતી'!C5="","",'T-3'!K8)</f>
        <v>LEFT</v>
      </c>
      <c r="CG10" s="102">
        <f>IF('વિદ્યાર્થી માહિતી'!C5="","",આંતરિક!AR8)</f>
        <v>0</v>
      </c>
      <c r="CH10" s="103">
        <f>IF('વિદ્યાર્થી માહિતી'!C5="","",ROUND(SUM(CD10:CG10),0))</f>
        <v>0</v>
      </c>
      <c r="CI10" s="104" t="str">
        <f>IF('વિદ્યાર્થી માહિતી'!C5="","",IF(CF10="LEFT","LEFT",ROUND(CH10/2,0)))</f>
        <v>LEFT</v>
      </c>
      <c r="CJ10" s="105">
        <f>IF('વિદ્યાર્થી માહિતી'!C5="","",'સિદ્ધિ+કૃપા'!Y8)</f>
        <v>0</v>
      </c>
      <c r="CK10" s="101">
        <f>IF('વિદ્યાર્થી માહિતી'!C5="","",'સિદ્ધિ+કૃપા'!Z8)</f>
        <v>0</v>
      </c>
      <c r="CL10" s="101" t="str">
        <f>IF('વિદ્યાર્થી માહિતી'!C5="","",IF(CF10="LEFT","LEFT",SUM(CI10:CK10)))</f>
        <v>LEFT</v>
      </c>
      <c r="CM10" s="106" t="str">
        <f t="shared" si="9"/>
        <v>LEFT</v>
      </c>
      <c r="CO10" s="41">
        <f>IF('વિદ્યાર્થી માહિતી'!B5="","",'વિદ્યાર્થી માહિતી'!B5)</f>
        <v>904</v>
      </c>
      <c r="CP10" s="41" t="str">
        <f>IF('વિદ્યાર્થી માહિતી'!C5="","",'વિદ્યાર્થી માહિતી'!C5)</f>
        <v xml:space="preserve">શાંતિબેન પરમાર </v>
      </c>
      <c r="CQ10" s="101" t="str">
        <f>IF('વિદ્યાર્થી માહિતી'!C5="","",'T-3'!L8)</f>
        <v>શા.શી.</v>
      </c>
      <c r="CR10" s="101">
        <f>IF('વિદ્યાર્થી માહિતી'!C5="","",'T-3'!M8)</f>
        <v>70</v>
      </c>
      <c r="CS10" s="102">
        <f>IF('વિદ્યાર્થી માહિતી'!C5="","",આંતરિક!AV8)</f>
        <v>0</v>
      </c>
      <c r="CT10" s="104">
        <f>IF('વિદ્યાર્થી માહિતી'!C5="","",SUM(CQ10:CS10))</f>
        <v>70</v>
      </c>
      <c r="CU10" s="105">
        <f>IF('વિદ્યાર્થી માહિતી'!C5="","",'સિદ્ધિ+કૃપા'!AB8)</f>
        <v>0</v>
      </c>
      <c r="CV10" s="101">
        <f>IF('વિદ્યાર્થી માહિતી'!C5="","",'સિદ્ધિ+કૃપા'!AC8)</f>
        <v>0</v>
      </c>
      <c r="CW10" s="101">
        <f>IF('વિદ્યાર્થી માહિતી'!C5="","",SUM(CT10:CV10))</f>
        <v>70</v>
      </c>
      <c r="CX10" s="106" t="str">
        <f t="shared" si="10"/>
        <v>B2</v>
      </c>
      <c r="CZ10" s="41">
        <f>IF('વિદ્યાર્થી માહિતી'!C5="","",'વિદ્યાર્થી માહિતી'!B5)</f>
        <v>904</v>
      </c>
      <c r="DA10" s="41" t="str">
        <f>IF('વિદ્યાર્થી માહિતી'!C5="","",'વિદ્યાર્થી માહિતી'!C5)</f>
        <v xml:space="preserve">શાંતિબેન પરમાર </v>
      </c>
      <c r="DB10" s="101" t="str">
        <f>IF('વિદ્યાર્થી માહિતી'!C5="","",'T-3'!N8)</f>
        <v xml:space="preserve">કોમ્પ્યુટર </v>
      </c>
      <c r="DC10" s="101">
        <f>IF('વિદ્યાર્થી માહિતી'!C5="","",'T-3'!O8)</f>
        <v>65</v>
      </c>
      <c r="DD10" s="102">
        <f>IF('વિદ્યાર્થી માહિતી'!C5="","",આંતરિક!AZ8)</f>
        <v>0</v>
      </c>
      <c r="DE10" s="104">
        <f>IF('વિદ્યાર્થી માહિતી'!C5="","",SUM(DB10:DD10))</f>
        <v>65</v>
      </c>
      <c r="DF10" s="105">
        <f>IF('વિદ્યાર્થી માહિતી'!C5="","",'સિદ્ધિ+કૃપા'!AE8)</f>
        <v>0</v>
      </c>
      <c r="DG10" s="101">
        <f>IF('વિદ્યાર્થી માહિતી'!C5="","",'સિદ્ધિ+કૃપા'!AF8)</f>
        <v>0</v>
      </c>
      <c r="DH10" s="101">
        <f>IF('વિદ્યાર્થી માહિતી'!C5="","",SUM(DE10:DG10))</f>
        <v>65</v>
      </c>
      <c r="DI10" s="106" t="str">
        <f t="shared" si="11"/>
        <v>B2</v>
      </c>
      <c r="DK10" s="41">
        <f>IF('વિદ્યાર્થી માહિતી'!C5="","",'વિદ્યાર્થી માહિતી'!B5)</f>
        <v>904</v>
      </c>
      <c r="DL10" s="41" t="str">
        <f>IF('વિદ્યાર્થી માહિતી'!C5="","",'વિદ્યાર્થી માહિતી'!C5)</f>
        <v xml:space="preserve">શાંતિબેન પરમાર </v>
      </c>
      <c r="DM10" s="101" t="str">
        <f>IF('વિદ્યાર્થી માહિતી'!C5="","",'T-3'!P8)</f>
        <v>બ્યુટી&amp; વેલ.</v>
      </c>
      <c r="DN10" s="101">
        <f>IF('વિદ્યાર્થી માહિતી'!C5="","",'T-3'!Q8)</f>
        <v>68</v>
      </c>
      <c r="DO10" s="102">
        <f>IF('વિદ્યાર્થી માહિતી'!C5="","",આંતરિક!BD8)</f>
        <v>0</v>
      </c>
      <c r="DP10" s="104">
        <f>IF('વિદ્યાર્થી માહિતી'!C5="","",SUM(DM10:DO10))</f>
        <v>68</v>
      </c>
      <c r="DQ10" s="105">
        <f>IF('વિદ્યાર્થી માહિતી'!C5="","",'સિદ્ધિ+કૃપા'!AH8)</f>
        <v>0</v>
      </c>
      <c r="DR10" s="101">
        <f>IF('વિદ્યાર્થી માહિતી'!C5="","",'સિદ્ધિ+કૃપા'!AI8)</f>
        <v>0</v>
      </c>
      <c r="DS10" s="101">
        <f>IF('વિદ્યાર્થી માહિતી'!C5="","",SUM(DP10:DR10))</f>
        <v>68</v>
      </c>
      <c r="DT10" s="106" t="str">
        <f t="shared" si="12"/>
        <v>B2</v>
      </c>
      <c r="DU10" s="255" t="str">
        <f>IF('વિદ્યાર્થી માહિતી'!C5="","",IF(I10="LEFT","LEFT",IF(V10="LEFT","LEFT",IF(AI10="LEFT","LEFT",IF(AV10="LEFT","LEFT",IF(BI10="LEFT","LEFT",IF(BV10="LEFT","LEFT",IF(CI10="LEFT","LEFT","P"))))))))</f>
        <v>LEFT</v>
      </c>
      <c r="DV10" s="255" t="str">
        <f>IF('વિદ્યાર્થી માહિતી'!C5="","",IF(DU10="LEFT","LEFT",IF(L10&lt;33,"નાપાસ",IF(Y10&lt;33,"નાપાસ",IF(AL10&lt;33,"નાપાસ",IF(AY10&lt;33,"નાપાસ",IF(BL10&lt;33,"નાપાસ",IF(BY10&lt;33,"નાપાસ",IF(CL10&lt;33,"નાપાસ",IF(CW10&lt;33,"નાપાસ",IF(DH10&lt;33,"નાપાસ",IF(DS10&lt;33,"નાપાસ","પાસ"))))))))))))</f>
        <v>LEFT</v>
      </c>
      <c r="DW10" s="255" t="str">
        <f>IF('વિદ્યાર્થી માહિતી'!C5="","",IF(J10&gt;0,"સિદ્ધિગુણથી પાસ",IF(W10&gt;0,"સિદ્ધિગુણથી પાસ",IF(AJ10&gt;0,"સિદ્ધિગુણથી પાસ",IF(AW10&gt;0,"સિદ્ધિગુણથી પાસ",IF(BJ10&gt;0,"સિદ્ધિગુણથી પાસ",IF(BW10&gt;0,"સિદ્ધિગુણથી પાસ",IF(CJ10&gt;0,"સિદ્ધિગુણથી પાસ",DV10))))))))</f>
        <v>LEFT</v>
      </c>
      <c r="DX10" s="255" t="str">
        <f>IF('વિદ્યાર્થી માહિતી'!C5="","",IF(K10&gt;0,"કૃપાગુણથી પાસ",IF(X10&gt;0,"કૃપાગુણથી પાસ",IF(AK10&gt;0,"કૃપાગુણથી પાસ",IF(AX10&gt;0,"કૃપાગુણથી પાસ",IF(BK10&gt;0,"કૃપાગુણથી પાસ",IF(BX10&gt;0,"કૃપાગુણથી પાસ",IF(CK10&gt;0,"કૃપાગુણથી પાસ",DV10))))))))</f>
        <v>LEFT</v>
      </c>
      <c r="DY10" s="255" t="str">
        <f>IF('સમગ્ર પરિણામ '!DX10="કૃપાગુણથી પાસ","કૃપાગુણથી પાસ",IF(DW10="સિદ્ધિગુણથી પાસ","સિદ્ધિગુણથી પાસ",DX10))</f>
        <v>LEFT</v>
      </c>
      <c r="DZ10" s="130" t="str">
        <f>IF('વિદ્યાર્થી માહિતી'!C5="","",'વિદ્યાર્થી માહિતી'!G5)</f>
        <v>FEMALE</v>
      </c>
      <c r="EA10" s="45" t="str">
        <f>'S1'!N7</f>
        <v>NA</v>
      </c>
    </row>
    <row r="11" spans="1:133" ht="23.25" customHeight="1" x14ac:dyDescent="0.2">
      <c r="A11" s="41">
        <f>'વિદ્યાર્થી માહિતી'!A6</f>
        <v>5</v>
      </c>
      <c r="B11" s="41">
        <f>IF('વિદ્યાર્થી માહિતી'!B6="","",'વિદ્યાર્થી માહિતી'!B6)</f>
        <v>905</v>
      </c>
      <c r="C11" s="52" t="str">
        <f>IF('વિદ્યાર્થી માહિતી'!C6="","",'વિદ્યાર્થી માહિતી'!C6)</f>
        <v xml:space="preserve">મૌલીકાબા વાળા </v>
      </c>
      <c r="D11" s="101">
        <f>IF('વિદ્યાર્થી માહિતી'!C6="","",'T-1'!F9)</f>
        <v>32</v>
      </c>
      <c r="E11" s="101">
        <f>IF('વિદ્યાર્થી માહિતી'!C6="","",'T-2'!F9)</f>
        <v>40</v>
      </c>
      <c r="F11" s="101">
        <f>IF('વિદ્યાર્થી માહિતી'!C6="","",'T-3'!E9)</f>
        <v>32</v>
      </c>
      <c r="G11" s="102">
        <f>IF('વિદ્યાર્થી માહિતી'!C6="","",આંતરિક!H9)</f>
        <v>13</v>
      </c>
      <c r="H11" s="103">
        <f t="shared" si="0"/>
        <v>117</v>
      </c>
      <c r="I11" s="104">
        <f t="shared" si="1"/>
        <v>59</v>
      </c>
      <c r="J11" s="105">
        <f>IF('વિદ્યાર્થી માહિતી'!C6="","",'સિદ્ધિ+કૃપા'!G9)</f>
        <v>0</v>
      </c>
      <c r="K11" s="101">
        <f>IF('વિદ્યાર્થી માહિતી'!C6="","",'સિદ્ધિ+કૃપા'!H9)</f>
        <v>0</v>
      </c>
      <c r="L11" s="101">
        <f t="shared" si="2"/>
        <v>59</v>
      </c>
      <c r="M11" s="106" t="str">
        <f t="shared" si="3"/>
        <v>C1</v>
      </c>
      <c r="O11" s="41">
        <f>IF('વિદ્યાર્થી માહિતી'!B6="","",'વિદ્યાર્થી માહિતી'!B6)</f>
        <v>905</v>
      </c>
      <c r="P11" s="41" t="str">
        <f>IF('વિદ્યાર્થી માહિતી'!C6="","",'વિદ્યાર્થી માહિતી'!C6)</f>
        <v xml:space="preserve">મૌલીકાબા વાળા </v>
      </c>
      <c r="Q11" s="101">
        <f>IF('વિદ્યાર્થી માહિતી'!C6="","",'T-1'!G9)</f>
        <v>18</v>
      </c>
      <c r="R11" s="101">
        <f>IF('વિદ્યાર્થી માહિતી'!C6="","",'T-2'!G9)</f>
        <v>41</v>
      </c>
      <c r="S11" s="101">
        <f>IF('વિદ્યાર્થી માહિતી'!C6="","",'T-3'!F9)</f>
        <v>18</v>
      </c>
      <c r="T11" s="102">
        <f>IF('વિદ્યાર્થી માહિતી'!C6="","",આંતરિક!N9)</f>
        <v>14</v>
      </c>
      <c r="U11" s="103">
        <f>IF('વિદ્યાર્થી માહિતી'!C6="","",ROUND(SUM(Q11:T11),0))</f>
        <v>91</v>
      </c>
      <c r="V11" s="104">
        <f>IF('વિદ્યાર્થી માહિતી'!C6="","",IF(S11="LEFT","LEFT",ROUND(U11/2,0)))</f>
        <v>46</v>
      </c>
      <c r="W11" s="105">
        <f>IF('વિદ્યાર્થી માહિતી'!C6="","",'સિદ્ધિ+કૃપા'!J9)</f>
        <v>0</v>
      </c>
      <c r="X11" s="101">
        <f>IF('વિદ્યાર્થી માહિતી'!C6="","",'સિદ્ધિ+કૃપા'!K9)</f>
        <v>0</v>
      </c>
      <c r="Y11" s="101">
        <f>IF('વિદ્યાર્થી માહિતી'!C6="","",IF(S11="LEFT","LEFT",SUM(V11:X11)))</f>
        <v>46</v>
      </c>
      <c r="Z11" s="106" t="str">
        <f t="shared" si="4"/>
        <v>C2</v>
      </c>
      <c r="AB11" s="41">
        <f>IF('વિદ્યાર્થી માહિતી'!B6="","",'વિદ્યાર્થી માહિતી'!B6)</f>
        <v>905</v>
      </c>
      <c r="AC11" s="41" t="str">
        <f>IF('વિદ્યાર્થી માહિતી'!C6="","",'વિદ્યાર્થી માહિતી'!C6)</f>
        <v xml:space="preserve">મૌલીકાબા વાળા </v>
      </c>
      <c r="AD11" s="101">
        <f>IF('વિદ્યાર્થી માહિતી'!C6="","",'T-1'!H9)</f>
        <v>23</v>
      </c>
      <c r="AE11" s="101">
        <f>IF('વિદ્યાર્થી માહિતી'!C6="","",'T-2'!H9)</f>
        <v>42</v>
      </c>
      <c r="AF11" s="101">
        <f>IF('વિદ્યાર્થી માહિતી'!C6="","",'T-3'!G9)</f>
        <v>23</v>
      </c>
      <c r="AG11" s="102">
        <f>IF('વિદ્યાર્થી માહિતી'!C6="","",આંતરિક!T9)</f>
        <v>17</v>
      </c>
      <c r="AH11" s="103">
        <f>IF('વિદ્યાર્થી માહિતી'!C6="","",ROUND(SUM(AD11:AG11),0))</f>
        <v>105</v>
      </c>
      <c r="AI11" s="104">
        <f>IF('વિદ્યાર્થી માહિતી'!C6="","",IF(AF11="LEFT","LEFT",ROUND(AH11/2,0)))</f>
        <v>53</v>
      </c>
      <c r="AJ11" s="105">
        <f>IF('વિદ્યાર્થી માહિતી'!C6="","",'સિદ્ધિ+કૃપા'!M9)</f>
        <v>0</v>
      </c>
      <c r="AK11" s="101">
        <f>IF('વિદ્યાર્થી માહિતી'!C6="","",'સિદ્ધિ+કૃપા'!N9)</f>
        <v>0</v>
      </c>
      <c r="AL11" s="101">
        <f>IF('વિદ્યાર્થી માહિતી'!C6="","",IF(AF11="LEFT","LEFT",SUM(AI11:AK11)))</f>
        <v>53</v>
      </c>
      <c r="AM11" s="106" t="str">
        <f t="shared" si="5"/>
        <v>C1</v>
      </c>
      <c r="AO11" s="41">
        <f>IF('વિદ્યાર્થી માહિતી'!B6="","",'વિદ્યાર્થી માહિતી'!B6)</f>
        <v>905</v>
      </c>
      <c r="AP11" s="41" t="str">
        <f>IF('વિદ્યાર્થી માહિતી'!C6="","",'વિદ્યાર્થી માહિતી'!C6)</f>
        <v xml:space="preserve">મૌલીકાબા વાળા </v>
      </c>
      <c r="AQ11" s="101">
        <f>IF('વિદ્યાર્થી માહિતી'!C6="","",'T-1'!I9)</f>
        <v>34</v>
      </c>
      <c r="AR11" s="101">
        <f>IF('વિદ્યાર્થી માહિતી'!C6="","",'T-2'!I9)</f>
        <v>43</v>
      </c>
      <c r="AS11" s="101">
        <f>IF('વિદ્યાર્થી માહિતી'!C6="","",'T-3'!H9)</f>
        <v>19</v>
      </c>
      <c r="AT11" s="102">
        <f>IF('વિદ્યાર્થી માહિતી'!C6="","",આંતરિક!Z9)</f>
        <v>16</v>
      </c>
      <c r="AU11" s="103">
        <f>IF('વિદ્યાર્થી માહિતી'!C6="","",ROUND(SUM(AQ11:AT11),0))</f>
        <v>112</v>
      </c>
      <c r="AV11" s="104">
        <f>IF('વિદ્યાર્થી માહિતી'!C6="","",IF(AS11="LEFT","LEFT",ROUND(AU11/2,0)))</f>
        <v>56</v>
      </c>
      <c r="AW11" s="105">
        <f>IF('વિદ્યાર્થી માહિતી'!C6="","",'સિદ્ધિ+કૃપા'!P9)</f>
        <v>0</v>
      </c>
      <c r="AX11" s="101">
        <f>IF('વિદ્યાર્થી માહિતી'!C6="","",'સિદ્ધિ+કૃપા'!Q9)</f>
        <v>0</v>
      </c>
      <c r="AY11" s="101">
        <f>IF('વિદ્યાર્થી માહિતી'!C6="","",IF(AS11="LEFT","LEFT",SUM(AV11:AX11)))</f>
        <v>56</v>
      </c>
      <c r="AZ11" s="106" t="str">
        <f t="shared" si="6"/>
        <v>C1</v>
      </c>
      <c r="BB11" s="41">
        <f>IF('વિદ્યાર્થી માહિતી'!C6="","",'વિદ્યાર્થી માહિતી'!B6)</f>
        <v>905</v>
      </c>
      <c r="BC11" s="41" t="str">
        <f>IF('વિદ્યાર્થી માહિતી'!C6="","",'વિદ્યાર્થી માહિતી'!C6)</f>
        <v xml:space="preserve">મૌલીકાબા વાળા </v>
      </c>
      <c r="BD11" s="101">
        <f>IF('વિદ્યાર્થી માહિતી'!C6="","",'T-1'!J9)</f>
        <v>19</v>
      </c>
      <c r="BE11" s="101">
        <f>IF('વિદ્યાર્થી માહિતી'!C6="","",'T-2'!J9)</f>
        <v>44</v>
      </c>
      <c r="BF11" s="101">
        <f>IF('વિદ્યાર્થી માહિતી'!C6="","",'T-3'!I9)</f>
        <v>19</v>
      </c>
      <c r="BG11" s="102">
        <f>IF('વિદ્યાર્થી માહિતી'!C6="","",આંતરિક!AF9)</f>
        <v>14</v>
      </c>
      <c r="BH11" s="103">
        <f>IF('વિદ્યાર્થી માહિતી'!C6="","",ROUND(SUM(BD11:BG11),0))</f>
        <v>96</v>
      </c>
      <c r="BI11" s="104">
        <f>IF('વિદ્યાર્થી માહિતી'!C6="","",IF(BF11="LEFT","LEFT",ROUND(BH11/2,0)))</f>
        <v>48</v>
      </c>
      <c r="BJ11" s="105">
        <f>IF('વિદ્યાર્થી માહિતી'!C6="","",'સિદ્ધિ+કૃપા'!S9)</f>
        <v>0</v>
      </c>
      <c r="BK11" s="101">
        <f>IF('વિદ્યાર્થી માહિતી'!C6="","",'સિદ્ધિ+કૃપા'!T9)</f>
        <v>0</v>
      </c>
      <c r="BL11" s="101">
        <f>IF('વિદ્યાર્થી માહિતી'!C6="","",IF(BF11="LEFT","LEFT",SUM(BI11:BK11)))</f>
        <v>48</v>
      </c>
      <c r="BM11" s="106" t="str">
        <f t="shared" si="7"/>
        <v>C2</v>
      </c>
      <c r="BO11" s="41">
        <f>IF('વિદ્યાર્થી માહિતી'!C6="","",'વિદ્યાર્થી માહિતી'!B6)</f>
        <v>905</v>
      </c>
      <c r="BP11" s="41" t="str">
        <f>IF('વિદ્યાર્થી માહિતી'!C6="","",'વિદ્યાર્થી માહિતી'!C6)</f>
        <v xml:space="preserve">મૌલીકાબા વાળા </v>
      </c>
      <c r="BQ11" s="101">
        <f>IF('વિદ્યાર્થી માહિતી'!C6="","",'T-1'!K9)</f>
        <v>22</v>
      </c>
      <c r="BR11" s="101">
        <f>IF('વિદ્યાર્થી માહિતી'!C6="","",'T-2'!K9)</f>
        <v>45</v>
      </c>
      <c r="BS11" s="101">
        <f>IF('વિદ્યાર્થી માહિતી'!C6="","",'T-3'!J9)</f>
        <v>22</v>
      </c>
      <c r="BT11" s="102">
        <f>IF('વિદ્યાર્થી માહિતી'!C6="","",આંતરિક!AL9)</f>
        <v>14</v>
      </c>
      <c r="BU11" s="103">
        <f>IF('વિદ્યાર્થી માહિતી'!C6="","",ROUND(SUM(BQ11:BT11),0))</f>
        <v>103</v>
      </c>
      <c r="BV11" s="104">
        <f>IF('વિદ્યાર્થી માહિતી'!C6="","",IF(BS11="LEFT","LEFT",ROUND(BU11/2,0)))</f>
        <v>52</v>
      </c>
      <c r="BW11" s="105">
        <f>IF('વિદ્યાર્થી માહિતી'!C6="","",'સિદ્ધિ+કૃપા'!V9)</f>
        <v>0</v>
      </c>
      <c r="BX11" s="101">
        <f>IF('વિદ્યાર્થી માહિતી'!C6="","",'સિદ્ધિ+કૃપા'!W9)</f>
        <v>0</v>
      </c>
      <c r="BY11" s="101">
        <f>IF('વિદ્યાર્થી માહિતી'!C6="","",IF(BS11="LEFT","LEFT",SUM(BV11:BX11)))</f>
        <v>52</v>
      </c>
      <c r="BZ11" s="106" t="str">
        <f t="shared" si="8"/>
        <v>C1</v>
      </c>
      <c r="CB11" s="41">
        <f>IF('વિદ્યાર્થી માહિતી'!C6="","",'વિદ્યાર્થી માહિતી'!B6)</f>
        <v>905</v>
      </c>
      <c r="CC11" s="41" t="str">
        <f>IF('વિદ્યાર્થી માહિતી'!C6="","",'વિદ્યાર્થી માહિતી'!C6)</f>
        <v xml:space="preserve">મૌલીકાબા વાળા </v>
      </c>
      <c r="CD11" s="101">
        <f>IF('વિદ્યાર્થી માહિતી'!C6="","",'T-1'!L9)</f>
        <v>23</v>
      </c>
      <c r="CE11" s="101">
        <f>IF('વિદ્યાર્થી માહિતી'!C6="","",'T-2'!L9)</f>
        <v>46</v>
      </c>
      <c r="CF11" s="101">
        <f>IF('વિદ્યાર્થી માહિતી'!C6="","",'T-3'!K9)</f>
        <v>23</v>
      </c>
      <c r="CG11" s="102">
        <f>IF('વિદ્યાર્થી માહિતી'!C6="","",આંતરિક!AR9)</f>
        <v>14</v>
      </c>
      <c r="CH11" s="103">
        <f>IF('વિદ્યાર્થી માહિતી'!C6="","",ROUND(SUM(CD11:CG11),0))</f>
        <v>106</v>
      </c>
      <c r="CI11" s="104">
        <f>IF('વિદ્યાર્થી માહિતી'!C6="","",IF(CF11="LEFT","LEFT",ROUND(CH11/2,0)))</f>
        <v>53</v>
      </c>
      <c r="CJ11" s="105">
        <f>IF('વિદ્યાર્થી માહિતી'!C6="","",'સિદ્ધિ+કૃપા'!Y9)</f>
        <v>0</v>
      </c>
      <c r="CK11" s="101">
        <f>IF('વિદ્યાર્થી માહિતી'!C6="","",'સિદ્ધિ+કૃપા'!Z9)</f>
        <v>0</v>
      </c>
      <c r="CL11" s="101">
        <f>IF('વિદ્યાર્થી માહિતી'!C6="","",IF(CF11="LEFT","LEFT",SUM(CI11:CK11)))</f>
        <v>53</v>
      </c>
      <c r="CM11" s="106" t="str">
        <f t="shared" si="9"/>
        <v>C1</v>
      </c>
      <c r="CO11" s="41">
        <f>IF('વિદ્યાર્થી માહિતી'!B6="","",'વિદ્યાર્થી માહિતી'!B6)</f>
        <v>905</v>
      </c>
      <c r="CP11" s="41" t="str">
        <f>IF('વિદ્યાર્થી માહિતી'!C6="","",'વિદ્યાર્થી માહિતી'!C6)</f>
        <v xml:space="preserve">મૌલીકાબા વાળા </v>
      </c>
      <c r="CQ11" s="101" t="str">
        <f>IF('વિદ્યાર્થી માહિતી'!C6="","",'T-3'!L9)</f>
        <v>શા.શી.</v>
      </c>
      <c r="CR11" s="101">
        <f>IF('વિદ્યાર્થી માહિતી'!C6="","",'T-3'!M9)</f>
        <v>72</v>
      </c>
      <c r="CS11" s="102">
        <f>IF('વિદ્યાર્થી માહિતી'!C6="","",આંતરિક!AV9)</f>
        <v>12</v>
      </c>
      <c r="CT11" s="104">
        <f>IF('વિદ્યાર્થી માહિતી'!C6="","",SUM(CQ11:CS11))</f>
        <v>84</v>
      </c>
      <c r="CU11" s="105">
        <f>IF('વિદ્યાર્થી માહિતી'!C6="","",'સિદ્ધિ+કૃપા'!AB9)</f>
        <v>0</v>
      </c>
      <c r="CV11" s="101">
        <f>IF('વિદ્યાર્થી માહિતી'!C6="","",'સિદ્ધિ+કૃપા'!AC9)</f>
        <v>0</v>
      </c>
      <c r="CW11" s="101">
        <f>IF('વિદ્યાર્થી માહિતી'!C6="","",SUM(CT11:CV11))</f>
        <v>84</v>
      </c>
      <c r="CX11" s="106" t="str">
        <f t="shared" si="10"/>
        <v>A2</v>
      </c>
      <c r="CZ11" s="41">
        <f>IF('વિદ્યાર્થી માહિતી'!C6="","",'વિદ્યાર્થી માહિતી'!B6)</f>
        <v>905</v>
      </c>
      <c r="DA11" s="41" t="str">
        <f>IF('વિદ્યાર્થી માહિતી'!C6="","",'વિદ્યાર્થી માહિતી'!C6)</f>
        <v xml:space="preserve">મૌલીકાબા વાળા </v>
      </c>
      <c r="DB11" s="101" t="str">
        <f>IF('વિદ્યાર્થી માહિતી'!C6="","",'T-3'!N9)</f>
        <v xml:space="preserve">કોમ્પ્યુટર </v>
      </c>
      <c r="DC11" s="101">
        <f>IF('વિદ્યાર્થી માહિતી'!C6="","",'T-3'!O9)</f>
        <v>62</v>
      </c>
      <c r="DD11" s="102">
        <f>IF('વિદ્યાર્થી માહિતી'!C6="","",આંતરિક!AZ9)</f>
        <v>12</v>
      </c>
      <c r="DE11" s="104">
        <f>IF('વિદ્યાર્થી માહિતી'!C6="","",SUM(DB11:DD11))</f>
        <v>74</v>
      </c>
      <c r="DF11" s="105">
        <f>IF('વિદ્યાર્થી માહિતી'!C6="","",'સિદ્ધિ+કૃપા'!AE9)</f>
        <v>0</v>
      </c>
      <c r="DG11" s="101">
        <f>IF('વિદ્યાર્થી માહિતી'!C6="","",'સિદ્ધિ+કૃપા'!AF9)</f>
        <v>0</v>
      </c>
      <c r="DH11" s="101">
        <f>IF('વિદ્યાર્થી માહિતી'!C6="","",SUM(DE11:DG11))</f>
        <v>74</v>
      </c>
      <c r="DI11" s="106" t="str">
        <f t="shared" si="11"/>
        <v>B1</v>
      </c>
      <c r="DK11" s="41">
        <f>IF('વિદ્યાર્થી માહિતી'!C6="","",'વિદ્યાર્થી માહિતી'!B6)</f>
        <v>905</v>
      </c>
      <c r="DL11" s="41" t="str">
        <f>IF('વિદ્યાર્થી માહિતી'!C6="","",'વિદ્યાર્થી માહિતી'!C6)</f>
        <v xml:space="preserve">મૌલીકાબા વાળા </v>
      </c>
      <c r="DM11" s="101" t="str">
        <f>IF('વિદ્યાર્થી માહિતી'!C6="","",'T-3'!P9)</f>
        <v>બ્યુટી&amp; વેલ.</v>
      </c>
      <c r="DN11" s="101">
        <f>IF('વિદ્યાર્થી માહિતી'!C6="","",'T-3'!Q9)</f>
        <v>72</v>
      </c>
      <c r="DO11" s="102">
        <f>IF('વિદ્યાર્થી માહિતી'!C6="","",આંતરિક!BD9)</f>
        <v>12</v>
      </c>
      <c r="DP11" s="104">
        <f>IF('વિદ્યાર્થી માહિતી'!C6="","",SUM(DM11:DO11))</f>
        <v>84</v>
      </c>
      <c r="DQ11" s="105">
        <f>IF('વિદ્યાર્થી માહિતી'!C6="","",'સિદ્ધિ+કૃપા'!AH9)</f>
        <v>0</v>
      </c>
      <c r="DR11" s="101">
        <f>IF('વિદ્યાર્થી માહિતી'!C6="","",'સિદ્ધિ+કૃપા'!AI9)</f>
        <v>0</v>
      </c>
      <c r="DS11" s="101">
        <f>IF('વિદ્યાર્થી માહિતી'!C6="","",SUM(DP11:DR11))</f>
        <v>84</v>
      </c>
      <c r="DT11" s="106" t="str">
        <f t="shared" si="12"/>
        <v>A2</v>
      </c>
      <c r="DU11" s="255" t="str">
        <f>IF('વિદ્યાર્થી માહિતી'!C6="","",IF(I11="LEFT","LEFT",IF(V11="LEFT","LEFT",IF(AI11="LEFT","LEFT",IF(AV11="LEFT","LEFT",IF(BI11="LEFT","LEFT",IF(BV11="LEFT","LEFT",IF(CI11="LEFT","LEFT","P"))))))))</f>
        <v>P</v>
      </c>
      <c r="DV11" s="255" t="str">
        <f>IF('વિદ્યાર્થી માહિતી'!C6="","",IF(DU11="LEFT","LEFT",IF(L11&lt;33,"નાપાસ",IF(Y11&lt;33,"નાપાસ",IF(AL11&lt;33,"નાપાસ",IF(AY11&lt;33,"નાપાસ",IF(BL11&lt;33,"નાપાસ",IF(BY11&lt;33,"નાપાસ",IF(CL11&lt;33,"નાપાસ",IF(CW11&lt;33,"નાપાસ",IF(DH11&lt;33,"નાપાસ",IF(DS11&lt;33,"નાપાસ","પાસ"))))))))))))</f>
        <v>પાસ</v>
      </c>
      <c r="DW11" s="255" t="str">
        <f>IF('વિદ્યાર્થી માહિતી'!C6="","",IF(J11&gt;0,"સિદ્ધિગુણથી પાસ",IF(W11&gt;0,"સિદ્ધિગુણથી પાસ",IF(AJ11&gt;0,"સિદ્ધિગુણથી પાસ",IF(AW11&gt;0,"સિદ્ધિગુણથી પાસ",IF(BJ11&gt;0,"સિદ્ધિગુણથી પાસ",IF(BW11&gt;0,"સિદ્ધિગુણથી પાસ",IF(CJ11&gt;0,"સિદ્ધિગુણથી પાસ",DV11))))))))</f>
        <v>પાસ</v>
      </c>
      <c r="DX11" s="255" t="str">
        <f>IF('વિદ્યાર્થી માહિતી'!C6="","",IF(K11&gt;0,"કૃપાગુણથી પાસ",IF(X11&gt;0,"કૃપાગુણથી પાસ",IF(AK11&gt;0,"કૃપાગુણથી પાસ",IF(AX11&gt;0,"કૃપાગુણથી પાસ",IF(BK11&gt;0,"કૃપાગુણથી પાસ",IF(BX11&gt;0,"કૃપાગુણથી પાસ",IF(CK11&gt;0,"કૃપાગુણથી પાસ",DV11))))))))</f>
        <v>પાસ</v>
      </c>
      <c r="DY11" s="255" t="str">
        <f>IF('સમગ્ર પરિણામ '!DX11="કૃપાગુણથી પાસ","કૃપાગુણથી પાસ",IF(DW11="સિદ્ધિગુણથી પાસ","સિદ્ધિગુણથી પાસ",DX11))</f>
        <v>પાસ</v>
      </c>
      <c r="DZ11" s="130" t="str">
        <f>IF('વિદ્યાર્થી માહિતી'!C6="","",'વિદ્યાર્થી માહિતી'!G6)</f>
        <v>FEMALE</v>
      </c>
      <c r="EA11" s="45">
        <f>'S1'!N8</f>
        <v>2</v>
      </c>
    </row>
    <row r="12" spans="1:133" ht="23.25" customHeight="1" x14ac:dyDescent="0.2">
      <c r="A12" s="41">
        <f>'વિદ્યાર્થી માહિતી'!A7</f>
        <v>6</v>
      </c>
      <c r="B12" s="41" t="str">
        <f>IF('વિદ્યાર્થી માહિતી'!B7="","",'વિદ્યાર્થી માહિતી'!B7)</f>
        <v/>
      </c>
      <c r="C12" s="52" t="str">
        <f>IF('વિદ્યાર્થી માહિતી'!C7="","",'વિદ્યાર્થી માહિતી'!C7)</f>
        <v/>
      </c>
      <c r="D12" s="101" t="str">
        <f>IF('વિદ્યાર્થી માહિતી'!C7="","",'T-1'!F10)</f>
        <v/>
      </c>
      <c r="E12" s="101" t="str">
        <f>IF('વિદ્યાર્થી માહિતી'!C7="","",'T-2'!F10)</f>
        <v/>
      </c>
      <c r="F12" s="101" t="str">
        <f>IF('વિદ્યાર્થી માહિતી'!C7="","",'T-3'!E10)</f>
        <v/>
      </c>
      <c r="G12" s="102" t="str">
        <f>IF('વિદ્યાર્થી માહિતી'!C7="","",આંતરિક!H10)</f>
        <v/>
      </c>
      <c r="H12" s="103" t="str">
        <f t="shared" si="0"/>
        <v/>
      </c>
      <c r="I12" s="104" t="str">
        <f t="shared" si="1"/>
        <v/>
      </c>
      <c r="J12" s="105" t="str">
        <f>IF('વિદ્યાર્થી માહિતી'!C7="","",'સિદ્ધિ+કૃપા'!G10)</f>
        <v/>
      </c>
      <c r="K12" s="101" t="str">
        <f>IF('વિદ્યાર્થી માહિતી'!C7="","",'સિદ્ધિ+કૃપા'!H10)</f>
        <v/>
      </c>
      <c r="L12" s="101" t="str">
        <f t="shared" si="2"/>
        <v/>
      </c>
      <c r="M12" s="106" t="str">
        <f t="shared" si="3"/>
        <v/>
      </c>
      <c r="O12" s="41" t="str">
        <f>IF('વિદ્યાર્થી માહિતી'!B7="","",'વિદ્યાર્થી માહિતી'!B7)</f>
        <v/>
      </c>
      <c r="P12" s="41" t="str">
        <f>IF('વિદ્યાર્થી માહિતી'!C7="","",'વિદ્યાર્થી માહિતી'!C7)</f>
        <v/>
      </c>
      <c r="Q12" s="101" t="str">
        <f>IF('વિદ્યાર્થી માહિતી'!C7="","",'T-1'!G10)</f>
        <v/>
      </c>
      <c r="R12" s="101" t="str">
        <f>IF('વિદ્યાર્થી માહિતી'!C7="","",'T-2'!G10)</f>
        <v/>
      </c>
      <c r="S12" s="101" t="str">
        <f>IF('વિદ્યાર્થી માહિતી'!C7="","",'T-3'!F10)</f>
        <v/>
      </c>
      <c r="T12" s="102" t="str">
        <f>IF('વિદ્યાર્થી માહિતી'!C7="","",આંતરિક!N10)</f>
        <v/>
      </c>
      <c r="U12" s="103" t="str">
        <f>IF('વિદ્યાર્થી માહિતી'!C7="","",ROUND(SUM(Q12:T12),0))</f>
        <v/>
      </c>
      <c r="V12" s="104" t="str">
        <f>IF('વિદ્યાર્થી માહિતી'!C7="","",IF(S12="LEFT","LEFT",ROUND(U12/2,0)))</f>
        <v/>
      </c>
      <c r="W12" s="105" t="str">
        <f>IF('વિદ્યાર્થી માહિતી'!C7="","",'સિદ્ધિ+કૃપા'!J10)</f>
        <v/>
      </c>
      <c r="X12" s="101" t="str">
        <f>IF('વિદ્યાર્થી માહિતી'!C7="","",'સિદ્ધિ+કૃપા'!K10)</f>
        <v/>
      </c>
      <c r="Y12" s="101" t="str">
        <f>IF('વિદ્યાર્થી માહિતી'!C7="","",IF(S12="LEFT","LEFT",SUM(V12:X12)))</f>
        <v/>
      </c>
      <c r="Z12" s="106" t="str">
        <f t="shared" si="4"/>
        <v/>
      </c>
      <c r="AB12" s="41" t="str">
        <f>IF('વિદ્યાર્થી માહિતી'!B7="","",'વિદ્યાર્થી માહિતી'!B7)</f>
        <v/>
      </c>
      <c r="AC12" s="41" t="str">
        <f>IF('વિદ્યાર્થી માહિતી'!C7="","",'વિદ્યાર્થી માહિતી'!C7)</f>
        <v/>
      </c>
      <c r="AD12" s="101" t="str">
        <f>IF('વિદ્યાર્થી માહિતી'!C7="","",'T-1'!H10)</f>
        <v/>
      </c>
      <c r="AE12" s="101" t="str">
        <f>IF('વિદ્યાર્થી માહિતી'!C7="","",'T-2'!H10)</f>
        <v/>
      </c>
      <c r="AF12" s="101" t="str">
        <f>IF('વિદ્યાર્થી માહિતી'!C7="","",'T-3'!G10)</f>
        <v/>
      </c>
      <c r="AG12" s="102" t="str">
        <f>IF('વિદ્યાર્થી માહિતી'!C7="","",આંતરિક!T10)</f>
        <v/>
      </c>
      <c r="AH12" s="103" t="str">
        <f>IF('વિદ્યાર્થી માહિતી'!C7="","",ROUND(SUM(AD12:AG12),0))</f>
        <v/>
      </c>
      <c r="AI12" s="104" t="str">
        <f>IF('વિદ્યાર્થી માહિતી'!C7="","",IF(AF12="LEFT","LEFT",ROUND(AH12/2,0)))</f>
        <v/>
      </c>
      <c r="AJ12" s="105" t="str">
        <f>IF('વિદ્યાર્થી માહિતી'!C7="","",'સિદ્ધિ+કૃપા'!M10)</f>
        <v/>
      </c>
      <c r="AK12" s="101" t="str">
        <f>IF('વિદ્યાર્થી માહિતી'!C7="","",'સિદ્ધિ+કૃપા'!N10)</f>
        <v/>
      </c>
      <c r="AL12" s="101" t="str">
        <f>IF('વિદ્યાર્થી માહિતી'!C7="","",IF(AF12="LEFT","LEFT",SUM(AI12:AK12)))</f>
        <v/>
      </c>
      <c r="AM12" s="106" t="str">
        <f t="shared" si="5"/>
        <v/>
      </c>
      <c r="AO12" s="41" t="str">
        <f>IF('વિદ્યાર્થી માહિતી'!B7="","",'વિદ્યાર્થી માહિતી'!B7)</f>
        <v/>
      </c>
      <c r="AP12" s="41" t="str">
        <f>IF('વિદ્યાર્થી માહિતી'!C7="","",'વિદ્યાર્થી માહિતી'!C7)</f>
        <v/>
      </c>
      <c r="AQ12" s="101" t="str">
        <f>IF('વિદ્યાર્થી માહિતી'!C7="","",'T-1'!I10)</f>
        <v/>
      </c>
      <c r="AR12" s="101" t="str">
        <f>IF('વિદ્યાર્થી માહિતી'!C7="","",'T-2'!I10)</f>
        <v/>
      </c>
      <c r="AS12" s="101" t="str">
        <f>IF('વિદ્યાર્થી માહિતી'!C7="","",'T-3'!H10)</f>
        <v/>
      </c>
      <c r="AT12" s="102" t="str">
        <f>IF('વિદ્યાર્થી માહિતી'!C7="","",આંતરિક!Z10)</f>
        <v/>
      </c>
      <c r="AU12" s="103" t="str">
        <f>IF('વિદ્યાર્થી માહિતી'!C7="","",ROUND(SUM(AQ12:AT12),0))</f>
        <v/>
      </c>
      <c r="AV12" s="104" t="str">
        <f>IF('વિદ્યાર્થી માહિતી'!C7="","",IF(AS12="LEFT","LEFT",ROUND(AU12/2,0)))</f>
        <v/>
      </c>
      <c r="AW12" s="105" t="str">
        <f>IF('વિદ્યાર્થી માહિતી'!C7="","",'સિદ્ધિ+કૃપા'!P10)</f>
        <v/>
      </c>
      <c r="AX12" s="101" t="str">
        <f>IF('વિદ્યાર્થી માહિતી'!C7="","",'સિદ્ધિ+કૃપા'!Q10)</f>
        <v/>
      </c>
      <c r="AY12" s="101" t="str">
        <f>IF('વિદ્યાર્થી માહિતી'!C7="","",IF(AS12="LEFT","LEFT",SUM(AV12:AX12)))</f>
        <v/>
      </c>
      <c r="AZ12" s="106" t="str">
        <f t="shared" si="6"/>
        <v/>
      </c>
      <c r="BB12" s="41" t="str">
        <f>IF('વિદ્યાર્થી માહિતી'!C7="","",'વિદ્યાર્થી માહિતી'!B7)</f>
        <v/>
      </c>
      <c r="BC12" s="41" t="str">
        <f>IF('વિદ્યાર્થી માહિતી'!C7="","",'વિદ્યાર્થી માહિતી'!C7)</f>
        <v/>
      </c>
      <c r="BD12" s="101" t="str">
        <f>IF('વિદ્યાર્થી માહિતી'!C7="","",'T-1'!J10)</f>
        <v/>
      </c>
      <c r="BE12" s="101" t="str">
        <f>IF('વિદ્યાર્થી માહિતી'!C7="","",'T-2'!J10)</f>
        <v/>
      </c>
      <c r="BF12" s="101" t="str">
        <f>IF('વિદ્યાર્થી માહિતી'!C7="","",'T-3'!I10)</f>
        <v/>
      </c>
      <c r="BG12" s="102" t="str">
        <f>IF('વિદ્યાર્થી માહિતી'!C7="","",આંતરિક!AF10)</f>
        <v/>
      </c>
      <c r="BH12" s="103" t="str">
        <f>IF('વિદ્યાર્થી માહિતી'!C7="","",ROUND(SUM(BD12:BG12),0))</f>
        <v/>
      </c>
      <c r="BI12" s="104" t="str">
        <f>IF('વિદ્યાર્થી માહિતી'!C7="","",IF(BF12="LEFT","LEFT",ROUND(BH12/2,0)))</f>
        <v/>
      </c>
      <c r="BJ12" s="105" t="str">
        <f>IF('વિદ્યાર્થી માહિતી'!C7="","",'સિદ્ધિ+કૃપા'!S10)</f>
        <v/>
      </c>
      <c r="BK12" s="101" t="str">
        <f>IF('વિદ્યાર્થી માહિતી'!C7="","",'સિદ્ધિ+કૃપા'!T10)</f>
        <v/>
      </c>
      <c r="BL12" s="101" t="str">
        <f>IF('વિદ્યાર્થી માહિતી'!C7="","",IF(BF12="LEFT","LEFT",SUM(BI12:BK12)))</f>
        <v/>
      </c>
      <c r="BM12" s="106" t="str">
        <f t="shared" si="7"/>
        <v/>
      </c>
      <c r="BO12" s="41" t="str">
        <f>IF('વિદ્યાર્થી માહિતી'!C7="","",'વિદ્યાર્થી માહિતી'!B7)</f>
        <v/>
      </c>
      <c r="BP12" s="41" t="str">
        <f>IF('વિદ્યાર્થી માહિતી'!C7="","",'વિદ્યાર્થી માહિતી'!C7)</f>
        <v/>
      </c>
      <c r="BQ12" s="101" t="str">
        <f>IF('વિદ્યાર્થી માહિતી'!C7="","",'T-1'!K10)</f>
        <v/>
      </c>
      <c r="BR12" s="101" t="str">
        <f>IF('વિદ્યાર્થી માહિતી'!C7="","",'T-2'!K10)</f>
        <v/>
      </c>
      <c r="BS12" s="101" t="str">
        <f>IF('વિદ્યાર્થી માહિતી'!C7="","",'T-3'!J10)</f>
        <v/>
      </c>
      <c r="BT12" s="102" t="str">
        <f>IF('વિદ્યાર્થી માહિતી'!C7="","",આંતરિક!AL10)</f>
        <v/>
      </c>
      <c r="BU12" s="103" t="str">
        <f>IF('વિદ્યાર્થી માહિતી'!C7="","",ROUND(SUM(BQ12:BT12),0))</f>
        <v/>
      </c>
      <c r="BV12" s="104" t="str">
        <f>IF('વિદ્યાર્થી માહિતી'!C7="","",IF(BS12="LEFT","LEFT",ROUND(BU12/2,0)))</f>
        <v/>
      </c>
      <c r="BW12" s="105" t="str">
        <f>IF('વિદ્યાર્થી માહિતી'!C7="","",'સિદ્ધિ+કૃપા'!V10)</f>
        <v/>
      </c>
      <c r="BX12" s="101" t="str">
        <f>IF('વિદ્યાર્થી માહિતી'!C7="","",'સિદ્ધિ+કૃપા'!W10)</f>
        <v/>
      </c>
      <c r="BY12" s="101" t="str">
        <f>IF('વિદ્યાર્થી માહિતી'!C7="","",IF(BS12="LEFT","LEFT",SUM(BV12:BX12)))</f>
        <v/>
      </c>
      <c r="BZ12" s="106" t="str">
        <f t="shared" si="8"/>
        <v/>
      </c>
      <c r="CB12" s="41" t="str">
        <f>IF('વિદ્યાર્થી માહિતી'!C7="","",'વિદ્યાર્થી માહિતી'!B7)</f>
        <v/>
      </c>
      <c r="CC12" s="41" t="str">
        <f>IF('વિદ્યાર્થી માહિતી'!C7="","",'વિદ્યાર્થી માહિતી'!C7)</f>
        <v/>
      </c>
      <c r="CD12" s="101" t="str">
        <f>IF('વિદ્યાર્થી માહિતી'!C7="","",'T-1'!L10)</f>
        <v/>
      </c>
      <c r="CE12" s="101" t="str">
        <f>IF('વિદ્યાર્થી માહિતી'!C7="","",'T-2'!L10)</f>
        <v/>
      </c>
      <c r="CF12" s="101" t="str">
        <f>IF('વિદ્યાર્થી માહિતી'!C7="","",'T-3'!K10)</f>
        <v/>
      </c>
      <c r="CG12" s="102" t="str">
        <f>IF('વિદ્યાર્થી માહિતી'!C7="","",આંતરિક!AR10)</f>
        <v/>
      </c>
      <c r="CH12" s="103" t="str">
        <f>IF('વિદ્યાર્થી માહિતી'!C7="","",ROUND(SUM(CD12:CG12),0))</f>
        <v/>
      </c>
      <c r="CI12" s="104" t="str">
        <f>IF('વિદ્યાર્થી માહિતી'!C7="","",IF(CF12="LEFT","LEFT",ROUND(CH12/2,0)))</f>
        <v/>
      </c>
      <c r="CJ12" s="105" t="str">
        <f>IF('વિદ્યાર્થી માહિતી'!C7="","",'સિદ્ધિ+કૃપા'!Y10)</f>
        <v/>
      </c>
      <c r="CK12" s="101" t="str">
        <f>IF('વિદ્યાર્થી માહિતી'!C7="","",'સિદ્ધિ+કૃપા'!Z10)</f>
        <v/>
      </c>
      <c r="CL12" s="101" t="str">
        <f>IF('વિદ્યાર્થી માહિતી'!C7="","",IF(CF12="LEFT","LEFT",SUM(CI12:CK12)))</f>
        <v/>
      </c>
      <c r="CM12" s="106" t="str">
        <f t="shared" si="9"/>
        <v/>
      </c>
      <c r="CO12" s="41" t="str">
        <f>IF('વિદ્યાર્થી માહિતી'!B7="","",'વિદ્યાર્થી માહિતી'!B7)</f>
        <v/>
      </c>
      <c r="CP12" s="41" t="str">
        <f>IF('વિદ્યાર્થી માહિતી'!C7="","",'વિદ્યાર્થી માહિતી'!C7)</f>
        <v/>
      </c>
      <c r="CQ12" s="101" t="str">
        <f>IF('વિદ્યાર્થી માહિતી'!C7="","",'T-3'!L10)</f>
        <v/>
      </c>
      <c r="CR12" s="101" t="str">
        <f>IF('વિદ્યાર્થી માહિતી'!C7="","",'T-3'!M10)</f>
        <v/>
      </c>
      <c r="CS12" s="102" t="str">
        <f>IF('વિદ્યાર્થી માહિતી'!C7="","",આંતરિક!AV10)</f>
        <v/>
      </c>
      <c r="CT12" s="104" t="str">
        <f>IF('વિદ્યાર્થી માહિતી'!C7="","",SUM(CQ12:CS12))</f>
        <v/>
      </c>
      <c r="CU12" s="105" t="str">
        <f>IF('વિદ્યાર્થી માહિતી'!C7="","",'સિદ્ધિ+કૃપા'!AB10)</f>
        <v/>
      </c>
      <c r="CV12" s="101" t="str">
        <f>IF('વિદ્યાર્થી માહિતી'!C7="","",'સિદ્ધિ+કૃપા'!AC10)</f>
        <v/>
      </c>
      <c r="CW12" s="101" t="str">
        <f>IF('વિદ્યાર્થી માહિતી'!C7="","",SUM(CT12:CV12))</f>
        <v/>
      </c>
      <c r="CX12" s="106" t="str">
        <f t="shared" si="10"/>
        <v/>
      </c>
      <c r="CZ12" s="41" t="str">
        <f>IF('વિદ્યાર્થી માહિતી'!C7="","",'વિદ્યાર્થી માહિતી'!B7)</f>
        <v/>
      </c>
      <c r="DA12" s="41" t="str">
        <f>IF('વિદ્યાર્થી માહિતી'!C7="","",'વિદ્યાર્થી માહિતી'!C7)</f>
        <v/>
      </c>
      <c r="DB12" s="101" t="str">
        <f>IF('વિદ્યાર્થી માહિતી'!C7="","",'T-3'!N10)</f>
        <v/>
      </c>
      <c r="DC12" s="101" t="str">
        <f>IF('વિદ્યાર્થી માહિતી'!C7="","",'T-3'!O10)</f>
        <v/>
      </c>
      <c r="DD12" s="102" t="str">
        <f>IF('વિદ્યાર્થી માહિતી'!C7="","",આંતરિક!AZ10)</f>
        <v/>
      </c>
      <c r="DE12" s="104" t="str">
        <f>IF('વિદ્યાર્થી માહિતી'!C7="","",SUM(DB12:DD12))</f>
        <v/>
      </c>
      <c r="DF12" s="105" t="str">
        <f>IF('વિદ્યાર્થી માહિતી'!C7="","",'સિદ્ધિ+કૃપા'!AE10)</f>
        <v/>
      </c>
      <c r="DG12" s="101" t="str">
        <f>IF('વિદ્યાર્થી માહિતી'!C7="","",'સિદ્ધિ+કૃપા'!AF10)</f>
        <v/>
      </c>
      <c r="DH12" s="101" t="str">
        <f>IF('વિદ્યાર્થી માહિતી'!C7="","",SUM(DE12:DG12))</f>
        <v/>
      </c>
      <c r="DI12" s="106" t="str">
        <f t="shared" si="11"/>
        <v/>
      </c>
      <c r="DK12" s="41" t="str">
        <f>IF('વિદ્યાર્થી માહિતી'!C7="","",'વિદ્યાર્થી માહિતી'!B7)</f>
        <v/>
      </c>
      <c r="DL12" s="41" t="str">
        <f>IF('વિદ્યાર્થી માહિતી'!C7="","",'વિદ્યાર્થી માહિતી'!C7)</f>
        <v/>
      </c>
      <c r="DM12" s="101" t="str">
        <f>IF('વિદ્યાર્થી માહિતી'!C7="","",'T-3'!P10)</f>
        <v/>
      </c>
      <c r="DN12" s="101" t="str">
        <f>IF('વિદ્યાર્થી માહિતી'!C7="","",'T-3'!Q10)</f>
        <v/>
      </c>
      <c r="DO12" s="102" t="str">
        <f>IF('વિદ્યાર્થી માહિતી'!C7="","",આંતરિક!BD10)</f>
        <v/>
      </c>
      <c r="DP12" s="104" t="str">
        <f>IF('વિદ્યાર્થી માહિતી'!C7="","",SUM(DM12:DO12))</f>
        <v/>
      </c>
      <c r="DQ12" s="105" t="str">
        <f>IF('વિદ્યાર્થી માહિતી'!C7="","",'સિદ્ધિ+કૃપા'!AH10)</f>
        <v/>
      </c>
      <c r="DR12" s="101" t="str">
        <f>IF('વિદ્યાર્થી માહિતી'!C7="","",'સિદ્ધિ+કૃપા'!AI10)</f>
        <v/>
      </c>
      <c r="DS12" s="101" t="str">
        <f>IF('વિદ્યાર્થી માહિતી'!C7="","",SUM(DP12:DR12))</f>
        <v/>
      </c>
      <c r="DT12" s="106" t="str">
        <f t="shared" si="12"/>
        <v/>
      </c>
      <c r="DU12" s="255" t="str">
        <f>IF('વિદ્યાર્થી માહિતી'!C7="","",IF(I12="LEFT","LEFT",IF(V12="LEFT","LEFT",IF(AI12="LEFT","LEFT",IF(AV12="LEFT","LEFT",IF(BI12="LEFT","LEFT",IF(BV12="LEFT","LEFT",IF(CI12="LEFT","LEFT","P"))))))))</f>
        <v/>
      </c>
      <c r="DV12" s="255" t="str">
        <f>IF('વિદ્યાર્થી માહિતી'!C7="","",IF(DU12="LEFT","LEFT",IF(L12&lt;33,"નાપાસ",IF(Y12&lt;33,"નાપાસ",IF(AL12&lt;33,"નાપાસ",IF(AY12&lt;33,"નાપાસ",IF(BL12&lt;33,"નાપાસ",IF(BY12&lt;33,"નાપાસ",IF(CL12&lt;33,"નાપાસ",IF(CW12&lt;33,"નાપાસ",IF(DH12&lt;33,"નાપાસ",IF(DS12&lt;33,"નાપાસ","પાસ"))))))))))))</f>
        <v/>
      </c>
      <c r="DW12" s="255" t="str">
        <f>IF('વિદ્યાર્થી માહિતી'!C7="","",IF(J12&gt;0,"સિદ્ધિગુણથી પાસ",IF(W12&gt;0,"સિદ્ધિગુણથી પાસ",IF(AJ12&gt;0,"સિદ્ધિગુણથી પાસ",IF(AW12&gt;0,"સિદ્ધિગુણથી પાસ",IF(BJ12&gt;0,"સિદ્ધિગુણથી પાસ",IF(BW12&gt;0,"સિદ્ધિગુણથી પાસ",IF(CJ12&gt;0,"સિદ્ધિગુણથી પાસ",DV12))))))))</f>
        <v/>
      </c>
      <c r="DX12" s="255" t="str">
        <f>IF('વિદ્યાર્થી માહિતી'!C7="","",IF(K12&gt;0,"કૃપાગુણથી પાસ",IF(X12&gt;0,"કૃપાગુણથી પાસ",IF(AK12&gt;0,"કૃપાગુણથી પાસ",IF(AX12&gt;0,"કૃપાગુણથી પાસ",IF(BK12&gt;0,"કૃપાગુણથી પાસ",IF(BX12&gt;0,"કૃપાગુણથી પાસ",IF(CK12&gt;0,"કૃપાગુણથી પાસ",DV12))))))))</f>
        <v/>
      </c>
      <c r="DY12" s="255" t="str">
        <f>IF('સમગ્ર પરિણામ '!DX12="કૃપાગુણથી પાસ","કૃપાગુણથી પાસ",IF(DW12="સિદ્ધિગુણથી પાસ","સિદ્ધિગુણથી પાસ",DX12))</f>
        <v/>
      </c>
      <c r="DZ12" s="130" t="str">
        <f>IF('વિદ્યાર્થી માહિતી'!C7="","",'વિદ્યાર્થી માહિતી'!G7)</f>
        <v/>
      </c>
      <c r="EA12" s="45" t="str">
        <f>'S1'!N9</f>
        <v/>
      </c>
    </row>
    <row r="13" spans="1:133" ht="23.25" customHeight="1" x14ac:dyDescent="0.2">
      <c r="A13" s="41">
        <f>'વિદ્યાર્થી માહિતી'!A8</f>
        <v>7</v>
      </c>
      <c r="B13" s="41" t="str">
        <f>IF('વિદ્યાર્થી માહિતી'!B8="","",'વિદ્યાર્થી માહિતી'!B8)</f>
        <v/>
      </c>
      <c r="C13" s="52" t="str">
        <f>IF('વિદ્યાર્થી માહિતી'!C8="","",'વિદ્યાર્થી માહિતી'!C8)</f>
        <v/>
      </c>
      <c r="D13" s="101" t="str">
        <f>IF('વિદ્યાર્થી માહિતી'!C8="","",'T-1'!F11)</f>
        <v/>
      </c>
      <c r="E13" s="101" t="str">
        <f>IF('વિદ્યાર્થી માહિતી'!C8="","",'T-2'!F11)</f>
        <v/>
      </c>
      <c r="F13" s="101" t="str">
        <f>IF('વિદ્યાર્થી માહિતી'!C8="","",'T-3'!E11)</f>
        <v/>
      </c>
      <c r="G13" s="102" t="str">
        <f>IF('વિદ્યાર્થી માહિતી'!C8="","",આંતરિક!H11)</f>
        <v/>
      </c>
      <c r="H13" s="103" t="str">
        <f t="shared" si="0"/>
        <v/>
      </c>
      <c r="I13" s="104" t="str">
        <f t="shared" si="1"/>
        <v/>
      </c>
      <c r="J13" s="105" t="str">
        <f>IF('વિદ્યાર્થી માહિતી'!C8="","",'સિદ્ધિ+કૃપા'!G11)</f>
        <v/>
      </c>
      <c r="K13" s="101" t="str">
        <f>IF('વિદ્યાર્થી માહિતી'!C8="","",'સિદ્ધિ+કૃપા'!H11)</f>
        <v/>
      </c>
      <c r="L13" s="101" t="str">
        <f t="shared" si="2"/>
        <v/>
      </c>
      <c r="M13" s="106" t="str">
        <f t="shared" si="3"/>
        <v/>
      </c>
      <c r="O13" s="41" t="str">
        <f>IF('વિદ્યાર્થી માહિતી'!B8="","",'વિદ્યાર્થી માહિતી'!B8)</f>
        <v/>
      </c>
      <c r="P13" s="41" t="str">
        <f>IF('વિદ્યાર્થી માહિતી'!C8="","",'વિદ્યાર્થી માહિતી'!C8)</f>
        <v/>
      </c>
      <c r="Q13" s="101" t="str">
        <f>IF('વિદ્યાર્થી માહિતી'!C8="","",'T-1'!G11)</f>
        <v/>
      </c>
      <c r="R13" s="101" t="str">
        <f>IF('વિદ્યાર્થી માહિતી'!C8="","",'T-2'!G11)</f>
        <v/>
      </c>
      <c r="S13" s="101" t="str">
        <f>IF('વિદ્યાર્થી માહિતી'!C8="","",'T-3'!F11)</f>
        <v/>
      </c>
      <c r="T13" s="102" t="str">
        <f>IF('વિદ્યાર્થી માહિતી'!C8="","",આંતરિક!N11)</f>
        <v/>
      </c>
      <c r="U13" s="103" t="str">
        <f>IF('વિદ્યાર્થી માહિતી'!C8="","",ROUND(SUM(Q13:T13),0))</f>
        <v/>
      </c>
      <c r="V13" s="104" t="str">
        <f>IF('વિદ્યાર્થી માહિતી'!C8="","",IF(S13="LEFT","LEFT",ROUND(U13/2,0)))</f>
        <v/>
      </c>
      <c r="W13" s="105" t="str">
        <f>IF('વિદ્યાર્થી માહિતી'!C8="","",'સિદ્ધિ+કૃપા'!J11)</f>
        <v/>
      </c>
      <c r="X13" s="101" t="str">
        <f>IF('વિદ્યાર્થી માહિતી'!C8="","",'સિદ્ધિ+કૃપા'!K11)</f>
        <v/>
      </c>
      <c r="Y13" s="101" t="str">
        <f>IF('વિદ્યાર્થી માહિતી'!C8="","",IF(S13="LEFT","LEFT",SUM(V13:X13)))</f>
        <v/>
      </c>
      <c r="Z13" s="106" t="str">
        <f t="shared" si="4"/>
        <v/>
      </c>
      <c r="AB13" s="41" t="str">
        <f>IF('વિદ્યાર્થી માહિતી'!B8="","",'વિદ્યાર્થી માહિતી'!B8)</f>
        <v/>
      </c>
      <c r="AC13" s="41" t="str">
        <f>IF('વિદ્યાર્થી માહિતી'!C8="","",'વિદ્યાર્થી માહિતી'!C8)</f>
        <v/>
      </c>
      <c r="AD13" s="101" t="str">
        <f>IF('વિદ્યાર્થી માહિતી'!C8="","",'T-1'!H11)</f>
        <v/>
      </c>
      <c r="AE13" s="101" t="str">
        <f>IF('વિદ્યાર્થી માહિતી'!C8="","",'T-2'!H11)</f>
        <v/>
      </c>
      <c r="AF13" s="101" t="str">
        <f>IF('વિદ્યાર્થી માહિતી'!C8="","",'T-3'!G11)</f>
        <v/>
      </c>
      <c r="AG13" s="102" t="str">
        <f>IF('વિદ્યાર્થી માહિતી'!C8="","",આંતરિક!T11)</f>
        <v/>
      </c>
      <c r="AH13" s="103" t="str">
        <f>IF('વિદ્યાર્થી માહિતી'!C8="","",ROUND(SUM(AD13:AG13),0))</f>
        <v/>
      </c>
      <c r="AI13" s="104" t="str">
        <f>IF('વિદ્યાર્થી માહિતી'!C8="","",IF(AF13="LEFT","LEFT",ROUND(AH13/2,0)))</f>
        <v/>
      </c>
      <c r="AJ13" s="105" t="str">
        <f>IF('વિદ્યાર્થી માહિતી'!C8="","",'સિદ્ધિ+કૃપા'!M11)</f>
        <v/>
      </c>
      <c r="AK13" s="101" t="str">
        <f>IF('વિદ્યાર્થી માહિતી'!C8="","",'સિદ્ધિ+કૃપા'!N11)</f>
        <v/>
      </c>
      <c r="AL13" s="101" t="str">
        <f>IF('વિદ્યાર્થી માહિતી'!C8="","",IF(AF13="LEFT","LEFT",SUM(AI13:AK13)))</f>
        <v/>
      </c>
      <c r="AM13" s="106" t="str">
        <f t="shared" si="5"/>
        <v/>
      </c>
      <c r="AO13" s="41" t="str">
        <f>IF('વિદ્યાર્થી માહિતી'!B8="","",'વિદ્યાર્થી માહિતી'!B8)</f>
        <v/>
      </c>
      <c r="AP13" s="41" t="str">
        <f>IF('વિદ્યાર્થી માહિતી'!C8="","",'વિદ્યાર્થી માહિતી'!C8)</f>
        <v/>
      </c>
      <c r="AQ13" s="101" t="str">
        <f>IF('વિદ્યાર્થી માહિતી'!C8="","",'T-1'!I11)</f>
        <v/>
      </c>
      <c r="AR13" s="101" t="str">
        <f>IF('વિદ્યાર્થી માહિતી'!C8="","",'T-2'!I11)</f>
        <v/>
      </c>
      <c r="AS13" s="101" t="str">
        <f>IF('વિદ્યાર્થી માહિતી'!C8="","",'T-3'!H11)</f>
        <v/>
      </c>
      <c r="AT13" s="102" t="str">
        <f>IF('વિદ્યાર્થી માહિતી'!C8="","",આંતરિક!Z11)</f>
        <v/>
      </c>
      <c r="AU13" s="103" t="str">
        <f>IF('વિદ્યાર્થી માહિતી'!C8="","",ROUND(SUM(AQ13:AT13),0))</f>
        <v/>
      </c>
      <c r="AV13" s="104" t="str">
        <f>IF('વિદ્યાર્થી માહિતી'!C8="","",IF(AS13="LEFT","LEFT",ROUND(AU13/2,0)))</f>
        <v/>
      </c>
      <c r="AW13" s="105" t="str">
        <f>IF('વિદ્યાર્થી માહિતી'!C8="","",'સિદ્ધિ+કૃપા'!P11)</f>
        <v/>
      </c>
      <c r="AX13" s="101" t="str">
        <f>IF('વિદ્યાર્થી માહિતી'!C8="","",'સિદ્ધિ+કૃપા'!Q11)</f>
        <v/>
      </c>
      <c r="AY13" s="101" t="str">
        <f>IF('વિદ્યાર્થી માહિતી'!C8="","",IF(AS13="LEFT","LEFT",SUM(AV13:AX13)))</f>
        <v/>
      </c>
      <c r="AZ13" s="106" t="str">
        <f t="shared" si="6"/>
        <v/>
      </c>
      <c r="BB13" s="41" t="str">
        <f>IF('વિદ્યાર્થી માહિતી'!C8="","",'વિદ્યાર્થી માહિતી'!B8)</f>
        <v/>
      </c>
      <c r="BC13" s="41" t="str">
        <f>IF('વિદ્યાર્થી માહિતી'!C8="","",'વિદ્યાર્થી માહિતી'!C8)</f>
        <v/>
      </c>
      <c r="BD13" s="101" t="str">
        <f>IF('વિદ્યાર્થી માહિતી'!C8="","",'T-1'!J11)</f>
        <v/>
      </c>
      <c r="BE13" s="101" t="str">
        <f>IF('વિદ્યાર્થી માહિતી'!C8="","",'T-2'!J11)</f>
        <v/>
      </c>
      <c r="BF13" s="101" t="str">
        <f>IF('વિદ્યાર્થી માહિતી'!C8="","",'T-3'!I11)</f>
        <v/>
      </c>
      <c r="BG13" s="102" t="str">
        <f>IF('વિદ્યાર્થી માહિતી'!C8="","",આંતરિક!AF11)</f>
        <v/>
      </c>
      <c r="BH13" s="103" t="str">
        <f>IF('વિદ્યાર્થી માહિતી'!C8="","",ROUND(SUM(BD13:BG13),0))</f>
        <v/>
      </c>
      <c r="BI13" s="104" t="str">
        <f>IF('વિદ્યાર્થી માહિતી'!C8="","",IF(BF13="LEFT","LEFT",ROUND(BH13/2,0)))</f>
        <v/>
      </c>
      <c r="BJ13" s="105" t="str">
        <f>IF('વિદ્યાર્થી માહિતી'!C8="","",'સિદ્ધિ+કૃપા'!S11)</f>
        <v/>
      </c>
      <c r="BK13" s="101" t="str">
        <f>IF('વિદ્યાર્થી માહિતી'!C8="","",'સિદ્ધિ+કૃપા'!T11)</f>
        <v/>
      </c>
      <c r="BL13" s="101" t="str">
        <f>IF('વિદ્યાર્થી માહિતી'!C8="","",IF(BF13="LEFT","LEFT",SUM(BI13:BK13)))</f>
        <v/>
      </c>
      <c r="BM13" s="106" t="str">
        <f t="shared" si="7"/>
        <v/>
      </c>
      <c r="BO13" s="41" t="str">
        <f>IF('વિદ્યાર્થી માહિતી'!C8="","",'વિદ્યાર્થી માહિતી'!B8)</f>
        <v/>
      </c>
      <c r="BP13" s="41" t="str">
        <f>IF('વિદ્યાર્થી માહિતી'!C8="","",'વિદ્યાર્થી માહિતી'!C8)</f>
        <v/>
      </c>
      <c r="BQ13" s="101" t="str">
        <f>IF('વિદ્યાર્થી માહિતી'!C8="","",'T-1'!K11)</f>
        <v/>
      </c>
      <c r="BR13" s="101" t="str">
        <f>IF('વિદ્યાર્થી માહિતી'!C8="","",'T-2'!K11)</f>
        <v/>
      </c>
      <c r="BS13" s="101" t="str">
        <f>IF('વિદ્યાર્થી માહિતી'!C8="","",'T-3'!J11)</f>
        <v/>
      </c>
      <c r="BT13" s="102" t="str">
        <f>IF('વિદ્યાર્થી માહિતી'!C8="","",આંતરિક!AL11)</f>
        <v/>
      </c>
      <c r="BU13" s="103" t="str">
        <f>IF('વિદ્યાર્થી માહિતી'!C8="","",ROUND(SUM(BQ13:BT13),0))</f>
        <v/>
      </c>
      <c r="BV13" s="104" t="str">
        <f>IF('વિદ્યાર્થી માહિતી'!C8="","",IF(BS13="LEFT","LEFT",ROUND(BU13/2,0)))</f>
        <v/>
      </c>
      <c r="BW13" s="105" t="str">
        <f>IF('વિદ્યાર્થી માહિતી'!C8="","",'સિદ્ધિ+કૃપા'!V11)</f>
        <v/>
      </c>
      <c r="BX13" s="101" t="str">
        <f>IF('વિદ્યાર્થી માહિતી'!C8="","",'સિદ્ધિ+કૃપા'!W11)</f>
        <v/>
      </c>
      <c r="BY13" s="101" t="str">
        <f>IF('વિદ્યાર્થી માહિતી'!C8="","",IF(BS13="LEFT","LEFT",SUM(BV13:BX13)))</f>
        <v/>
      </c>
      <c r="BZ13" s="106" t="str">
        <f t="shared" si="8"/>
        <v/>
      </c>
      <c r="CB13" s="41" t="str">
        <f>IF('વિદ્યાર્થી માહિતી'!C8="","",'વિદ્યાર્થી માહિતી'!B8)</f>
        <v/>
      </c>
      <c r="CC13" s="41" t="str">
        <f>IF('વિદ્યાર્થી માહિતી'!C8="","",'વિદ્યાર્થી માહિતી'!C8)</f>
        <v/>
      </c>
      <c r="CD13" s="101" t="str">
        <f>IF('વિદ્યાર્થી માહિતી'!C8="","",'T-1'!L11)</f>
        <v/>
      </c>
      <c r="CE13" s="101" t="str">
        <f>IF('વિદ્યાર્થી માહિતી'!C8="","",'T-2'!L11)</f>
        <v/>
      </c>
      <c r="CF13" s="101" t="str">
        <f>IF('વિદ્યાર્થી માહિતી'!C8="","",'T-3'!K11)</f>
        <v/>
      </c>
      <c r="CG13" s="102" t="str">
        <f>IF('વિદ્યાર્થી માહિતી'!C8="","",આંતરિક!AR11)</f>
        <v/>
      </c>
      <c r="CH13" s="103" t="str">
        <f>IF('વિદ્યાર્થી માહિતી'!C8="","",ROUND(SUM(CD13:CG13),0))</f>
        <v/>
      </c>
      <c r="CI13" s="104" t="str">
        <f>IF('વિદ્યાર્થી માહિતી'!C8="","",IF(CF13="LEFT","LEFT",ROUND(CH13/2,0)))</f>
        <v/>
      </c>
      <c r="CJ13" s="105" t="str">
        <f>IF('વિદ્યાર્થી માહિતી'!C8="","",'સિદ્ધિ+કૃપા'!Y11)</f>
        <v/>
      </c>
      <c r="CK13" s="101" t="str">
        <f>IF('વિદ્યાર્થી માહિતી'!C8="","",'સિદ્ધિ+કૃપા'!Z11)</f>
        <v/>
      </c>
      <c r="CL13" s="101" t="str">
        <f>IF('વિદ્યાર્થી માહિતી'!C8="","",IF(CF13="LEFT","LEFT",SUM(CI13:CK13)))</f>
        <v/>
      </c>
      <c r="CM13" s="106" t="str">
        <f t="shared" si="9"/>
        <v/>
      </c>
      <c r="CO13" s="41" t="str">
        <f>IF('વિદ્યાર્થી માહિતી'!B8="","",'વિદ્યાર્થી માહિતી'!B8)</f>
        <v/>
      </c>
      <c r="CP13" s="41" t="str">
        <f>IF('વિદ્યાર્થી માહિતી'!C8="","",'વિદ્યાર્થી માહિતી'!C8)</f>
        <v/>
      </c>
      <c r="CQ13" s="101" t="str">
        <f>IF('વિદ્યાર્થી માહિતી'!C8="","",'T-3'!L11)</f>
        <v/>
      </c>
      <c r="CR13" s="101" t="str">
        <f>IF('વિદ્યાર્થી માહિતી'!C8="","",'T-3'!M11)</f>
        <v/>
      </c>
      <c r="CS13" s="102" t="str">
        <f>IF('વિદ્યાર્થી માહિતી'!C8="","",આંતરિક!AV11)</f>
        <v/>
      </c>
      <c r="CT13" s="104" t="str">
        <f>IF('વિદ્યાર્થી માહિતી'!C8="","",SUM(CQ13:CS13))</f>
        <v/>
      </c>
      <c r="CU13" s="105" t="str">
        <f>IF('વિદ્યાર્થી માહિતી'!C8="","",'સિદ્ધિ+કૃપા'!AB11)</f>
        <v/>
      </c>
      <c r="CV13" s="101" t="str">
        <f>IF('વિદ્યાર્થી માહિતી'!C8="","",'સિદ્ધિ+કૃપા'!AC11)</f>
        <v/>
      </c>
      <c r="CW13" s="101" t="str">
        <f>IF('વિદ્યાર્થી માહિતી'!C8="","",SUM(CT13:CV13))</f>
        <v/>
      </c>
      <c r="CX13" s="106" t="str">
        <f t="shared" si="10"/>
        <v/>
      </c>
      <c r="CZ13" s="41" t="str">
        <f>IF('વિદ્યાર્થી માહિતી'!C8="","",'વિદ્યાર્થી માહિતી'!B8)</f>
        <v/>
      </c>
      <c r="DA13" s="41" t="str">
        <f>IF('વિદ્યાર્થી માહિતી'!C8="","",'વિદ્યાર્થી માહિતી'!C8)</f>
        <v/>
      </c>
      <c r="DB13" s="101" t="str">
        <f>IF('વિદ્યાર્થી માહિતી'!C8="","",'T-3'!N11)</f>
        <v/>
      </c>
      <c r="DC13" s="101" t="str">
        <f>IF('વિદ્યાર્થી માહિતી'!C8="","",'T-3'!O11)</f>
        <v/>
      </c>
      <c r="DD13" s="102" t="str">
        <f>IF('વિદ્યાર્થી માહિતી'!C8="","",આંતરિક!AZ11)</f>
        <v/>
      </c>
      <c r="DE13" s="104" t="str">
        <f>IF('વિદ્યાર્થી માહિતી'!C8="","",SUM(DB13:DD13))</f>
        <v/>
      </c>
      <c r="DF13" s="105" t="str">
        <f>IF('વિદ્યાર્થી માહિતી'!C8="","",'સિદ્ધિ+કૃપા'!AE11)</f>
        <v/>
      </c>
      <c r="DG13" s="101" t="str">
        <f>IF('વિદ્યાર્થી માહિતી'!C8="","",'સિદ્ધિ+કૃપા'!AF11)</f>
        <v/>
      </c>
      <c r="DH13" s="101" t="str">
        <f>IF('વિદ્યાર્થી માહિતી'!C8="","",SUM(DE13:DG13))</f>
        <v/>
      </c>
      <c r="DI13" s="106" t="str">
        <f t="shared" si="11"/>
        <v/>
      </c>
      <c r="DJ13" s="25" t="str">
        <f>IF('વિદ્યાર્થી માહિતી'!M8="","",'વિદ્યાર્થી માહિતી'!M8)</f>
        <v/>
      </c>
      <c r="DK13" s="41" t="str">
        <f>IF('વિદ્યાર્થી માહિતી'!C8="","",'વિદ્યાર્થી માહિતી'!B8)</f>
        <v/>
      </c>
      <c r="DL13" s="41" t="str">
        <f>IF('વિદ્યાર્થી માહિતી'!C8="","",'વિદ્યાર્થી માહિતી'!C8)</f>
        <v/>
      </c>
      <c r="DM13" s="101" t="str">
        <f>IF('વિદ્યાર્થી માહિતી'!C8="","",'T-3'!P11)</f>
        <v/>
      </c>
      <c r="DN13" s="101" t="str">
        <f>IF('વિદ્યાર્થી માહિતી'!C8="","",'T-3'!Q11)</f>
        <v/>
      </c>
      <c r="DO13" s="102" t="str">
        <f>IF('વિદ્યાર્થી માહિતી'!C8="","",આંતરિક!BD11)</f>
        <v/>
      </c>
      <c r="DP13" s="104" t="str">
        <f>IF('વિદ્યાર્થી માહિતી'!C8="","",SUM(DM13:DO13))</f>
        <v/>
      </c>
      <c r="DQ13" s="105" t="str">
        <f>IF('વિદ્યાર્થી માહિતી'!C8="","",'સિદ્ધિ+કૃપા'!AH11)</f>
        <v/>
      </c>
      <c r="DR13" s="101" t="str">
        <f>IF('વિદ્યાર્થી માહિતી'!C8="","",'સિદ્ધિ+કૃપા'!AI11)</f>
        <v/>
      </c>
      <c r="DS13" s="101" t="str">
        <f>IF('વિદ્યાર્થી માહિતી'!C8="","",SUM(DP13:DR13))</f>
        <v/>
      </c>
      <c r="DT13" s="106" t="str">
        <f t="shared" si="12"/>
        <v/>
      </c>
      <c r="DU13" s="255" t="str">
        <f>IF('વિદ્યાર્થી માહિતી'!C8="","",IF(I13="LEFT","LEFT",IF(V13="LEFT","LEFT",IF(AI13="LEFT","LEFT",IF(AV13="LEFT","LEFT",IF(BI13="LEFT","LEFT",IF(BV13="LEFT","LEFT",IF(CI13="LEFT","LEFT","P"))))))))</f>
        <v/>
      </c>
      <c r="DV13" s="255" t="str">
        <f>IF('વિદ્યાર્થી માહિતી'!C8="","",IF(DU13="LEFT","LEFT",IF(L13&lt;33,"નાપાસ",IF(Y13&lt;33,"નાપાસ",IF(AL13&lt;33,"નાપાસ",IF(AY13&lt;33,"નાપાસ",IF(BL13&lt;33,"નાપાસ",IF(BY13&lt;33,"નાપાસ",IF(CL13&lt;33,"નાપાસ",IF(CW13&lt;33,"નાપાસ",IF(DH13&lt;33,"નાપાસ",IF(DS13&lt;33,"નાપાસ","પાસ"))))))))))))</f>
        <v/>
      </c>
      <c r="DW13" s="255" t="str">
        <f>IF('વિદ્યાર્થી માહિતી'!C8="","",IF(J13&gt;0,"સિદ્ધિગુણથી પાસ",IF(W13&gt;0,"સિદ્ધિગુણથી પાસ",IF(AJ13&gt;0,"સિદ્ધિગુણથી પાસ",IF(AW13&gt;0,"સિદ્ધિગુણથી પાસ",IF(BJ13&gt;0,"સિદ્ધિગુણથી પાસ",IF(BW13&gt;0,"સિદ્ધિગુણથી પાસ",IF(CJ13&gt;0,"સિદ્ધિગુણથી પાસ",DV13))))))))</f>
        <v/>
      </c>
      <c r="DX13" s="255" t="str">
        <f>IF('વિદ્યાર્થી માહિતી'!C8="","",IF(K13&gt;0,"કૃપાગુણથી પાસ",IF(X13&gt;0,"કૃપાગુણથી પાસ",IF(AK13&gt;0,"કૃપાગુણથી પાસ",IF(AX13&gt;0,"કૃપાગુણથી પાસ",IF(BK13&gt;0,"કૃપાગુણથી પાસ",IF(BX13&gt;0,"કૃપાગુણથી પાસ",IF(CK13&gt;0,"કૃપાગુણથી પાસ",DV13))))))))</f>
        <v/>
      </c>
      <c r="DY13" s="255" t="str">
        <f>IF('સમગ્ર પરિણામ '!DX13="કૃપાગુણથી પાસ","કૃપાગુણથી પાસ",IF(DW13="સિદ્ધિગુણથી પાસ","સિદ્ધિગુણથી પાસ",DX13))</f>
        <v/>
      </c>
      <c r="DZ13" s="130" t="str">
        <f>IF('વિદ્યાર્થી માહિતી'!C8="","",'વિદ્યાર્થી માહિતી'!G8)</f>
        <v/>
      </c>
      <c r="EA13" s="45" t="str">
        <f>'S1'!N10</f>
        <v/>
      </c>
    </row>
    <row r="14" spans="1:133" ht="23.25" customHeight="1" x14ac:dyDescent="0.2">
      <c r="A14" s="41">
        <f>'વિદ્યાર્થી માહિતી'!A9</f>
        <v>8</v>
      </c>
      <c r="B14" s="41" t="str">
        <f>IF('વિદ્યાર્થી માહિતી'!B9="","",'વિદ્યાર્થી માહિતી'!B9)</f>
        <v/>
      </c>
      <c r="C14" s="52" t="str">
        <f>IF('વિદ્યાર્થી માહિતી'!C9="","",'વિદ્યાર્થી માહિતી'!C9)</f>
        <v/>
      </c>
      <c r="D14" s="101" t="str">
        <f>IF('વિદ્યાર્થી માહિતી'!C9="","",'T-1'!F12)</f>
        <v/>
      </c>
      <c r="E14" s="101" t="str">
        <f>IF('વિદ્યાર્થી માહિતી'!C9="","",'T-2'!F12)</f>
        <v/>
      </c>
      <c r="F14" s="101" t="str">
        <f>IF('વિદ્યાર્થી માહિતી'!C9="","",'T-3'!E12)</f>
        <v/>
      </c>
      <c r="G14" s="102" t="str">
        <f>IF('વિદ્યાર્થી માહિતી'!C9="","",આંતરિક!H12)</f>
        <v/>
      </c>
      <c r="H14" s="103" t="str">
        <f t="shared" si="0"/>
        <v/>
      </c>
      <c r="I14" s="104" t="str">
        <f t="shared" si="1"/>
        <v/>
      </c>
      <c r="J14" s="105" t="str">
        <f>IF('વિદ્યાર્થી માહિતી'!C9="","",'સિદ્ધિ+કૃપા'!G12)</f>
        <v/>
      </c>
      <c r="K14" s="101" t="str">
        <f>IF('વિદ્યાર્થી માહિતી'!C9="","",'સિદ્ધિ+કૃપા'!H12)</f>
        <v/>
      </c>
      <c r="L14" s="101" t="str">
        <f t="shared" si="2"/>
        <v/>
      </c>
      <c r="M14" s="106" t="str">
        <f t="shared" si="3"/>
        <v/>
      </c>
      <c r="O14" s="41" t="str">
        <f>IF('વિદ્યાર્થી માહિતી'!B9="","",'વિદ્યાર્થી માહિતી'!B9)</f>
        <v/>
      </c>
      <c r="P14" s="41" t="str">
        <f>IF('વિદ્યાર્થી માહિતી'!C9="","",'વિદ્યાર્થી માહિતી'!C9)</f>
        <v/>
      </c>
      <c r="Q14" s="101" t="str">
        <f>IF('વિદ્યાર્થી માહિતી'!C9="","",'T-1'!G12)</f>
        <v/>
      </c>
      <c r="R14" s="101" t="str">
        <f>IF('વિદ્યાર્થી માહિતી'!C9="","",'T-2'!G12)</f>
        <v/>
      </c>
      <c r="S14" s="101" t="str">
        <f>IF('વિદ્યાર્થી માહિતી'!C9="","",'T-3'!F12)</f>
        <v/>
      </c>
      <c r="T14" s="102" t="str">
        <f>IF('વિદ્યાર્થી માહિતી'!C9="","",આંતરિક!N12)</f>
        <v/>
      </c>
      <c r="U14" s="103" t="str">
        <f>IF('વિદ્યાર્થી માહિતી'!C9="","",ROUND(SUM(Q14:T14),0))</f>
        <v/>
      </c>
      <c r="V14" s="104" t="str">
        <f>IF('વિદ્યાર્થી માહિતી'!C9="","",IF(S14="LEFT","LEFT",ROUND(U14/2,0)))</f>
        <v/>
      </c>
      <c r="W14" s="105" t="str">
        <f>IF('વિદ્યાર્થી માહિતી'!C9="","",'સિદ્ધિ+કૃપા'!J12)</f>
        <v/>
      </c>
      <c r="X14" s="101" t="str">
        <f>IF('વિદ્યાર્થી માહિતી'!C9="","",'સિદ્ધિ+કૃપા'!K12)</f>
        <v/>
      </c>
      <c r="Y14" s="101" t="str">
        <f>IF('વિદ્યાર્થી માહિતી'!C9="","",IF(S14="LEFT","LEFT",SUM(V14:X14)))</f>
        <v/>
      </c>
      <c r="Z14" s="106" t="str">
        <f t="shared" si="4"/>
        <v/>
      </c>
      <c r="AB14" s="41" t="str">
        <f>IF('વિદ્યાર્થી માહિતી'!B9="","",'વિદ્યાર્થી માહિતી'!B9)</f>
        <v/>
      </c>
      <c r="AC14" s="41" t="str">
        <f>IF('વિદ્યાર્થી માહિતી'!C9="","",'વિદ્યાર્થી માહિતી'!C9)</f>
        <v/>
      </c>
      <c r="AD14" s="101" t="str">
        <f>IF('વિદ્યાર્થી માહિતી'!C9="","",'T-1'!H12)</f>
        <v/>
      </c>
      <c r="AE14" s="101" t="str">
        <f>IF('વિદ્યાર્થી માહિતી'!C9="","",'T-2'!H12)</f>
        <v/>
      </c>
      <c r="AF14" s="101" t="str">
        <f>IF('વિદ્યાર્થી માહિતી'!C9="","",'T-3'!G12)</f>
        <v/>
      </c>
      <c r="AG14" s="102" t="str">
        <f>IF('વિદ્યાર્થી માહિતી'!C9="","",આંતરિક!T12)</f>
        <v/>
      </c>
      <c r="AH14" s="103" t="str">
        <f>IF('વિદ્યાર્થી માહિતી'!C9="","",ROUND(SUM(AD14:AG14),0))</f>
        <v/>
      </c>
      <c r="AI14" s="104" t="str">
        <f>IF('વિદ્યાર્થી માહિતી'!C9="","",IF(AF14="LEFT","LEFT",ROUND(AH14/2,0)))</f>
        <v/>
      </c>
      <c r="AJ14" s="105" t="str">
        <f>IF('વિદ્યાર્થી માહિતી'!C9="","",'સિદ્ધિ+કૃપા'!M12)</f>
        <v/>
      </c>
      <c r="AK14" s="101" t="str">
        <f>IF('વિદ્યાર્થી માહિતી'!C9="","",'સિદ્ધિ+કૃપા'!N12)</f>
        <v/>
      </c>
      <c r="AL14" s="101" t="str">
        <f>IF('વિદ્યાર્થી માહિતી'!C9="","",IF(AF14="LEFT","LEFT",SUM(AI14:AK14)))</f>
        <v/>
      </c>
      <c r="AM14" s="106" t="str">
        <f t="shared" si="5"/>
        <v/>
      </c>
      <c r="AO14" s="41" t="str">
        <f>IF('વિદ્યાર્થી માહિતી'!B9="","",'વિદ્યાર્થી માહિતી'!B9)</f>
        <v/>
      </c>
      <c r="AP14" s="41" t="str">
        <f>IF('વિદ્યાર્થી માહિતી'!C9="","",'વિદ્યાર્થી માહિતી'!C9)</f>
        <v/>
      </c>
      <c r="AQ14" s="101" t="str">
        <f>IF('વિદ્યાર્થી માહિતી'!C9="","",'T-1'!I12)</f>
        <v/>
      </c>
      <c r="AR14" s="101" t="str">
        <f>IF('વિદ્યાર્થી માહિતી'!C9="","",'T-2'!I12)</f>
        <v/>
      </c>
      <c r="AS14" s="101" t="str">
        <f>IF('વિદ્યાર્થી માહિતી'!C9="","",'T-3'!H12)</f>
        <v/>
      </c>
      <c r="AT14" s="102" t="str">
        <f>IF('વિદ્યાર્થી માહિતી'!C9="","",આંતરિક!Z12)</f>
        <v/>
      </c>
      <c r="AU14" s="103" t="str">
        <f>IF('વિદ્યાર્થી માહિતી'!C9="","",ROUND(SUM(AQ14:AT14),0))</f>
        <v/>
      </c>
      <c r="AV14" s="104" t="str">
        <f>IF('વિદ્યાર્થી માહિતી'!C9="","",IF(AS14="LEFT","LEFT",ROUND(AU14/2,0)))</f>
        <v/>
      </c>
      <c r="AW14" s="105" t="str">
        <f>IF('વિદ્યાર્થી માહિતી'!C9="","",'સિદ્ધિ+કૃપા'!P12)</f>
        <v/>
      </c>
      <c r="AX14" s="101" t="str">
        <f>IF('વિદ્યાર્થી માહિતી'!C9="","",'સિદ્ધિ+કૃપા'!Q12)</f>
        <v/>
      </c>
      <c r="AY14" s="101" t="str">
        <f>IF('વિદ્યાર્થી માહિતી'!C9="","",IF(AS14="LEFT","LEFT",SUM(AV14:AX14)))</f>
        <v/>
      </c>
      <c r="AZ14" s="106" t="str">
        <f t="shared" si="6"/>
        <v/>
      </c>
      <c r="BB14" s="41" t="str">
        <f>IF('વિદ્યાર્થી માહિતી'!C9="","",'વિદ્યાર્થી માહિતી'!B9)</f>
        <v/>
      </c>
      <c r="BC14" s="41" t="str">
        <f>IF('વિદ્યાર્થી માહિતી'!C9="","",'વિદ્યાર્થી માહિતી'!C9)</f>
        <v/>
      </c>
      <c r="BD14" s="101" t="str">
        <f>IF('વિદ્યાર્થી માહિતી'!C9="","",'T-1'!J12)</f>
        <v/>
      </c>
      <c r="BE14" s="101" t="str">
        <f>IF('વિદ્યાર્થી માહિતી'!C9="","",'T-2'!J12)</f>
        <v/>
      </c>
      <c r="BF14" s="101" t="str">
        <f>IF('વિદ્યાર્થી માહિતી'!C9="","",'T-3'!I12)</f>
        <v/>
      </c>
      <c r="BG14" s="102" t="str">
        <f>IF('વિદ્યાર્થી માહિતી'!C9="","",આંતરિક!AF12)</f>
        <v/>
      </c>
      <c r="BH14" s="103" t="str">
        <f>IF('વિદ્યાર્થી માહિતી'!C9="","",ROUND(SUM(BD14:BG14),0))</f>
        <v/>
      </c>
      <c r="BI14" s="104" t="str">
        <f>IF('વિદ્યાર્થી માહિતી'!C9="","",IF(BF14="LEFT","LEFT",ROUND(BH14/2,0)))</f>
        <v/>
      </c>
      <c r="BJ14" s="105" t="str">
        <f>IF('વિદ્યાર્થી માહિતી'!C9="","",'સિદ્ધિ+કૃપા'!S12)</f>
        <v/>
      </c>
      <c r="BK14" s="101" t="str">
        <f>IF('વિદ્યાર્થી માહિતી'!C9="","",'સિદ્ધિ+કૃપા'!T12)</f>
        <v/>
      </c>
      <c r="BL14" s="101" t="str">
        <f>IF('વિદ્યાર્થી માહિતી'!C9="","",IF(BF14="LEFT","LEFT",SUM(BI14:BK14)))</f>
        <v/>
      </c>
      <c r="BM14" s="106" t="str">
        <f t="shared" si="7"/>
        <v/>
      </c>
      <c r="BO14" s="41" t="str">
        <f>IF('વિદ્યાર્થી માહિતી'!C9="","",'વિદ્યાર્થી માહિતી'!B9)</f>
        <v/>
      </c>
      <c r="BP14" s="41" t="str">
        <f>IF('વિદ્યાર્થી માહિતી'!C9="","",'વિદ્યાર્થી માહિતી'!C9)</f>
        <v/>
      </c>
      <c r="BQ14" s="101" t="str">
        <f>IF('વિદ્યાર્થી માહિતી'!C9="","",'T-1'!K12)</f>
        <v/>
      </c>
      <c r="BR14" s="101" t="str">
        <f>IF('વિદ્યાર્થી માહિતી'!C9="","",'T-2'!K12)</f>
        <v/>
      </c>
      <c r="BS14" s="101" t="str">
        <f>IF('વિદ્યાર્થી માહિતી'!C9="","",'T-3'!J12)</f>
        <v/>
      </c>
      <c r="BT14" s="102" t="str">
        <f>IF('વિદ્યાર્થી માહિતી'!C9="","",આંતરિક!AL12)</f>
        <v/>
      </c>
      <c r="BU14" s="103" t="str">
        <f>IF('વિદ્યાર્થી માહિતી'!C9="","",ROUND(SUM(BQ14:BT14),0))</f>
        <v/>
      </c>
      <c r="BV14" s="104" t="str">
        <f>IF('વિદ્યાર્થી માહિતી'!C9="","",IF(BS14="LEFT","LEFT",ROUND(BU14/2,0)))</f>
        <v/>
      </c>
      <c r="BW14" s="105" t="str">
        <f>IF('વિદ્યાર્થી માહિતી'!C9="","",'સિદ્ધિ+કૃપા'!V12)</f>
        <v/>
      </c>
      <c r="BX14" s="101" t="str">
        <f>IF('વિદ્યાર્થી માહિતી'!C9="","",'સિદ્ધિ+કૃપા'!W12)</f>
        <v/>
      </c>
      <c r="BY14" s="101" t="str">
        <f>IF('વિદ્યાર્થી માહિતી'!C9="","",IF(BS14="LEFT","LEFT",SUM(BV14:BX14)))</f>
        <v/>
      </c>
      <c r="BZ14" s="106" t="str">
        <f t="shared" si="8"/>
        <v/>
      </c>
      <c r="CB14" s="41" t="str">
        <f>IF('વિદ્યાર્થી માહિતી'!C9="","",'વિદ્યાર્થી માહિતી'!B9)</f>
        <v/>
      </c>
      <c r="CC14" s="41" t="str">
        <f>IF('વિદ્યાર્થી માહિતી'!C9="","",'વિદ્યાર્થી માહિતી'!C9)</f>
        <v/>
      </c>
      <c r="CD14" s="101" t="str">
        <f>IF('વિદ્યાર્થી માહિતી'!C9="","",'T-1'!L12)</f>
        <v/>
      </c>
      <c r="CE14" s="101" t="str">
        <f>IF('વિદ્યાર્થી માહિતી'!C9="","",'T-2'!L12)</f>
        <v/>
      </c>
      <c r="CF14" s="101" t="str">
        <f>IF('વિદ્યાર્થી માહિતી'!C9="","",'T-3'!K12)</f>
        <v/>
      </c>
      <c r="CG14" s="102" t="str">
        <f>IF('વિદ્યાર્થી માહિતી'!C9="","",આંતરિક!AR12)</f>
        <v/>
      </c>
      <c r="CH14" s="103" t="str">
        <f>IF('વિદ્યાર્થી માહિતી'!C9="","",ROUND(SUM(CD14:CG14),0))</f>
        <v/>
      </c>
      <c r="CI14" s="104" t="str">
        <f>IF('વિદ્યાર્થી માહિતી'!C9="","",IF(CF14="LEFT","LEFT",ROUND(CH14/2,0)))</f>
        <v/>
      </c>
      <c r="CJ14" s="105" t="str">
        <f>IF('વિદ્યાર્થી માહિતી'!C9="","",'સિદ્ધિ+કૃપા'!Y12)</f>
        <v/>
      </c>
      <c r="CK14" s="101" t="str">
        <f>IF('વિદ્યાર્થી માહિતી'!C9="","",'સિદ્ધિ+કૃપા'!Z12)</f>
        <v/>
      </c>
      <c r="CL14" s="101" t="str">
        <f>IF('વિદ્યાર્થી માહિતી'!C9="","",IF(CF14="LEFT","LEFT",SUM(CI14:CK14)))</f>
        <v/>
      </c>
      <c r="CM14" s="106" t="str">
        <f t="shared" si="9"/>
        <v/>
      </c>
      <c r="CO14" s="41" t="str">
        <f>IF('વિદ્યાર્થી માહિતી'!B9="","",'વિદ્યાર્થી માહિતી'!B9)</f>
        <v/>
      </c>
      <c r="CP14" s="41" t="str">
        <f>IF('વિદ્યાર્થી માહિતી'!C9="","",'વિદ્યાર્થી માહિતી'!C9)</f>
        <v/>
      </c>
      <c r="CQ14" s="101" t="str">
        <f>IF('વિદ્યાર્થી માહિતી'!C9="","",'T-3'!L12)</f>
        <v/>
      </c>
      <c r="CR14" s="101" t="str">
        <f>IF('વિદ્યાર્થી માહિતી'!C9="","",'T-3'!M12)</f>
        <v/>
      </c>
      <c r="CS14" s="102" t="str">
        <f>IF('વિદ્યાર્થી માહિતી'!C9="","",આંતરિક!AV12)</f>
        <v/>
      </c>
      <c r="CT14" s="104" t="str">
        <f>IF('વિદ્યાર્થી માહિતી'!C9="","",SUM(CQ14:CS14))</f>
        <v/>
      </c>
      <c r="CU14" s="105" t="str">
        <f>IF('વિદ્યાર્થી માહિતી'!C9="","",'સિદ્ધિ+કૃપા'!AB12)</f>
        <v/>
      </c>
      <c r="CV14" s="101" t="str">
        <f>IF('વિદ્યાર્થી માહિતી'!C9="","",'સિદ્ધિ+કૃપા'!AC12)</f>
        <v/>
      </c>
      <c r="CW14" s="101" t="str">
        <f>IF('વિદ્યાર્થી માહિતી'!C9="","",SUM(CT14:CV14))</f>
        <v/>
      </c>
      <c r="CX14" s="106" t="str">
        <f t="shared" si="10"/>
        <v/>
      </c>
      <c r="CZ14" s="41" t="str">
        <f>IF('વિદ્યાર્થી માહિતી'!C9="","",'વિદ્યાર્થી માહિતી'!B9)</f>
        <v/>
      </c>
      <c r="DA14" s="41" t="str">
        <f>IF('વિદ્યાર્થી માહિતી'!C9="","",'વિદ્યાર્થી માહિતી'!C9)</f>
        <v/>
      </c>
      <c r="DB14" s="101" t="str">
        <f>IF('વિદ્યાર્થી માહિતી'!C9="","",'T-3'!N12)</f>
        <v/>
      </c>
      <c r="DC14" s="101" t="str">
        <f>IF('વિદ્યાર્થી માહિતી'!C9="","",'T-3'!O12)</f>
        <v/>
      </c>
      <c r="DD14" s="102" t="str">
        <f>IF('વિદ્યાર્થી માહિતી'!C9="","",આંતરિક!AZ12)</f>
        <v/>
      </c>
      <c r="DE14" s="104" t="str">
        <f>IF('વિદ્યાર્થી માહિતી'!C9="","",SUM(DB14:DD14))</f>
        <v/>
      </c>
      <c r="DF14" s="105" t="str">
        <f>IF('વિદ્યાર્થી માહિતી'!C9="","",'સિદ્ધિ+કૃપા'!AE12)</f>
        <v/>
      </c>
      <c r="DG14" s="101" t="str">
        <f>IF('વિદ્યાર્થી માહિતી'!C9="","",'સિદ્ધિ+કૃપા'!AF12)</f>
        <v/>
      </c>
      <c r="DH14" s="101" t="str">
        <f>IF('વિદ્યાર્થી માહિતી'!C9="","",SUM(DE14:DG14))</f>
        <v/>
      </c>
      <c r="DI14" s="106" t="str">
        <f t="shared" si="11"/>
        <v/>
      </c>
      <c r="DJ14" s="25" t="str">
        <f>IF('વિદ્યાર્થી માહિતી'!M9="","",'વિદ્યાર્થી માહિતી'!M9)</f>
        <v/>
      </c>
      <c r="DK14" s="41" t="str">
        <f>IF('વિદ્યાર્થી માહિતી'!C9="","",'વિદ્યાર્થી માહિતી'!B9)</f>
        <v/>
      </c>
      <c r="DL14" s="41" t="str">
        <f>IF('વિદ્યાર્થી માહિતી'!C9="","",'વિદ્યાર્થી માહિતી'!C9)</f>
        <v/>
      </c>
      <c r="DM14" s="101" t="str">
        <f>IF('વિદ્યાર્થી માહિતી'!C9="","",'T-3'!P12)</f>
        <v/>
      </c>
      <c r="DN14" s="101" t="str">
        <f>IF('વિદ્યાર્થી માહિતી'!C9="","",'T-3'!Q12)</f>
        <v/>
      </c>
      <c r="DO14" s="102" t="str">
        <f>IF('વિદ્યાર્થી માહિતી'!C9="","",આંતરિક!BD12)</f>
        <v/>
      </c>
      <c r="DP14" s="104" t="str">
        <f>IF('વિદ્યાર્થી માહિતી'!C9="","",SUM(DM14:DO14))</f>
        <v/>
      </c>
      <c r="DQ14" s="105" t="str">
        <f>IF('વિદ્યાર્થી માહિતી'!C9="","",'સિદ્ધિ+કૃપા'!AH12)</f>
        <v/>
      </c>
      <c r="DR14" s="101" t="str">
        <f>IF('વિદ્યાર્થી માહિતી'!C9="","",'સિદ્ધિ+કૃપા'!AI12)</f>
        <v/>
      </c>
      <c r="DS14" s="101" t="str">
        <f>IF('વિદ્યાર્થી માહિતી'!C9="","",SUM(DP14:DR14))</f>
        <v/>
      </c>
      <c r="DT14" s="106" t="str">
        <f t="shared" si="12"/>
        <v/>
      </c>
      <c r="DU14" s="255" t="str">
        <f>IF('વિદ્યાર્થી માહિતી'!C9="","",IF(I14="LEFT","LEFT",IF(V14="LEFT","LEFT",IF(AI14="LEFT","LEFT",IF(AV14="LEFT","LEFT",IF(BI14="LEFT","LEFT",IF(BV14="LEFT","LEFT",IF(CI14="LEFT","LEFT","P"))))))))</f>
        <v/>
      </c>
      <c r="DV14" s="255" t="str">
        <f>IF('વિદ્યાર્થી માહિતી'!C9="","",IF(DU14="LEFT","LEFT",IF(L14&lt;33,"નાપાસ",IF(Y14&lt;33,"નાપાસ",IF(AL14&lt;33,"નાપાસ",IF(AY14&lt;33,"નાપાસ",IF(BL14&lt;33,"નાપાસ",IF(BY14&lt;33,"નાપાસ",IF(CL14&lt;33,"નાપાસ",IF(CW14&lt;33,"નાપાસ",IF(DH14&lt;33,"નાપાસ",IF(DS14&lt;33,"નાપાસ","પાસ"))))))))))))</f>
        <v/>
      </c>
      <c r="DW14" s="255" t="str">
        <f>IF('વિદ્યાર્થી માહિતી'!C9="","",IF(J14&gt;0,"સિદ્ધિગુણથી પાસ",IF(W14&gt;0,"સિદ્ધિગુણથી પાસ",IF(AJ14&gt;0,"સિદ્ધિગુણથી પાસ",IF(AW14&gt;0,"સિદ્ધિગુણથી પાસ",IF(BJ14&gt;0,"સિદ્ધિગુણથી પાસ",IF(BW14&gt;0,"સિદ્ધિગુણથી પાસ",IF(CJ14&gt;0,"સિદ્ધિગુણથી પાસ",DV14))))))))</f>
        <v/>
      </c>
      <c r="DX14" s="255" t="str">
        <f>IF('વિદ્યાર્થી માહિતી'!C9="","",IF(K14&gt;0,"કૃપાગુણથી પાસ",IF(X14&gt;0,"કૃપાગુણથી પાસ",IF(AK14&gt;0,"કૃપાગુણથી પાસ",IF(AX14&gt;0,"કૃપાગુણથી પાસ",IF(BK14&gt;0,"કૃપાગુણથી પાસ",IF(BX14&gt;0,"કૃપાગુણથી પાસ",IF(CK14&gt;0,"કૃપાગુણથી પાસ",DV14))))))))</f>
        <v/>
      </c>
      <c r="DY14" s="255" t="str">
        <f>IF('સમગ્ર પરિણામ '!DX14="કૃપાગુણથી પાસ","કૃપાગુણથી પાસ",IF(DW14="સિદ્ધિગુણથી પાસ","સિદ્ધિગુણથી પાસ",DX14))</f>
        <v/>
      </c>
      <c r="DZ14" s="130" t="str">
        <f>IF('વિદ્યાર્થી માહિતી'!C9="","",'વિદ્યાર્થી માહિતી'!G9)</f>
        <v/>
      </c>
      <c r="EA14" s="45" t="str">
        <f>'S1'!N11</f>
        <v/>
      </c>
    </row>
    <row r="15" spans="1:133" ht="23.25" customHeight="1" x14ac:dyDescent="0.2">
      <c r="A15" s="41">
        <f>'વિદ્યાર્થી માહિતી'!A10</f>
        <v>9</v>
      </c>
      <c r="B15" s="41" t="str">
        <f>IF('વિદ્યાર્થી માહિતી'!B10="","",'વિદ્યાર્થી માહિતી'!B10)</f>
        <v/>
      </c>
      <c r="C15" s="52" t="str">
        <f>IF('વિદ્યાર્થી માહિતી'!C10="","",'વિદ્યાર્થી માહિતી'!C10)</f>
        <v/>
      </c>
      <c r="D15" s="101" t="str">
        <f>IF('વિદ્યાર્થી માહિતી'!C10="","",'T-1'!F13)</f>
        <v/>
      </c>
      <c r="E15" s="101" t="str">
        <f>IF('વિદ્યાર્થી માહિતી'!C10="","",'T-2'!F13)</f>
        <v/>
      </c>
      <c r="F15" s="101" t="str">
        <f>IF('વિદ્યાર્થી માહિતી'!C10="","",'T-3'!E13)</f>
        <v/>
      </c>
      <c r="G15" s="102" t="str">
        <f>IF('વિદ્યાર્થી માહિતી'!C10="","",આંતરિક!H13)</f>
        <v/>
      </c>
      <c r="H15" s="103" t="str">
        <f t="shared" si="0"/>
        <v/>
      </c>
      <c r="I15" s="104" t="str">
        <f t="shared" si="1"/>
        <v/>
      </c>
      <c r="J15" s="105" t="str">
        <f>IF('વિદ્યાર્થી માહિતી'!C10="","",'સિદ્ધિ+કૃપા'!G13)</f>
        <v/>
      </c>
      <c r="K15" s="101" t="str">
        <f>IF('વિદ્યાર્થી માહિતી'!C10="","",'સિદ્ધિ+કૃપા'!H13)</f>
        <v/>
      </c>
      <c r="L15" s="101" t="str">
        <f t="shared" si="2"/>
        <v/>
      </c>
      <c r="M15" s="106" t="str">
        <f t="shared" si="3"/>
        <v/>
      </c>
      <c r="O15" s="41" t="str">
        <f>IF('વિદ્યાર્થી માહિતી'!B10="","",'વિદ્યાર્થી માહિતી'!B10)</f>
        <v/>
      </c>
      <c r="P15" s="41" t="str">
        <f>IF('વિદ્યાર્થી માહિતી'!C10="","",'વિદ્યાર્થી માહિતી'!C10)</f>
        <v/>
      </c>
      <c r="Q15" s="101" t="str">
        <f>IF('વિદ્યાર્થી માહિતી'!C10="","",'T-1'!G13)</f>
        <v/>
      </c>
      <c r="R15" s="101" t="str">
        <f>IF('વિદ્યાર્થી માહિતી'!C10="","",'T-2'!G13)</f>
        <v/>
      </c>
      <c r="S15" s="101" t="str">
        <f>IF('વિદ્યાર્થી માહિતી'!C10="","",'T-3'!F13)</f>
        <v/>
      </c>
      <c r="T15" s="102" t="str">
        <f>IF('વિદ્યાર્થી માહિતી'!C10="","",આંતરિક!N13)</f>
        <v/>
      </c>
      <c r="U15" s="103" t="str">
        <f>IF('વિદ્યાર્થી માહિતી'!C10="","",ROUND(SUM(Q15:T15),0))</f>
        <v/>
      </c>
      <c r="V15" s="104" t="str">
        <f>IF('વિદ્યાર્થી માહિતી'!C10="","",IF(S15="LEFT","LEFT",ROUND(U15/2,0)))</f>
        <v/>
      </c>
      <c r="W15" s="105" t="str">
        <f>IF('વિદ્યાર્થી માહિતી'!C10="","",'સિદ્ધિ+કૃપા'!J13)</f>
        <v/>
      </c>
      <c r="X15" s="101" t="str">
        <f>IF('વિદ્યાર્થી માહિતી'!C10="","",'સિદ્ધિ+કૃપા'!K13)</f>
        <v/>
      </c>
      <c r="Y15" s="101" t="str">
        <f>IF('વિદ્યાર્થી માહિતી'!C10="","",IF(S15="LEFT","LEFT",SUM(V15:X15)))</f>
        <v/>
      </c>
      <c r="Z15" s="106" t="str">
        <f t="shared" si="4"/>
        <v/>
      </c>
      <c r="AB15" s="41" t="str">
        <f>IF('વિદ્યાર્થી માહિતી'!B10="","",'વિદ્યાર્થી માહિતી'!B10)</f>
        <v/>
      </c>
      <c r="AC15" s="41" t="str">
        <f>IF('વિદ્યાર્થી માહિતી'!C10="","",'વિદ્યાર્થી માહિતી'!C10)</f>
        <v/>
      </c>
      <c r="AD15" s="101" t="str">
        <f>IF('વિદ્યાર્થી માહિતી'!C10="","",'T-1'!H13)</f>
        <v/>
      </c>
      <c r="AE15" s="101" t="str">
        <f>IF('વિદ્યાર્થી માહિતી'!C10="","",'T-2'!H13)</f>
        <v/>
      </c>
      <c r="AF15" s="101" t="str">
        <f>IF('વિદ્યાર્થી માહિતી'!C10="","",'T-3'!G13)</f>
        <v/>
      </c>
      <c r="AG15" s="102" t="str">
        <f>IF('વિદ્યાર્થી માહિતી'!C10="","",આંતરિક!T13)</f>
        <v/>
      </c>
      <c r="AH15" s="103" t="str">
        <f>IF('વિદ્યાર્થી માહિતી'!C10="","",ROUND(SUM(AD15:AG15),0))</f>
        <v/>
      </c>
      <c r="AI15" s="104" t="str">
        <f>IF('વિદ્યાર્થી માહિતી'!C10="","",IF(AF15="LEFT","LEFT",ROUND(AH15/2,0)))</f>
        <v/>
      </c>
      <c r="AJ15" s="105" t="str">
        <f>IF('વિદ્યાર્થી માહિતી'!C10="","",'સિદ્ધિ+કૃપા'!M13)</f>
        <v/>
      </c>
      <c r="AK15" s="101" t="str">
        <f>IF('વિદ્યાર્થી માહિતી'!C10="","",'સિદ્ધિ+કૃપા'!N13)</f>
        <v/>
      </c>
      <c r="AL15" s="101" t="str">
        <f>IF('વિદ્યાર્થી માહિતી'!C10="","",IF(AF15="LEFT","LEFT",SUM(AI15:AK15)))</f>
        <v/>
      </c>
      <c r="AM15" s="106" t="str">
        <f t="shared" si="5"/>
        <v/>
      </c>
      <c r="AO15" s="41" t="str">
        <f>IF('વિદ્યાર્થી માહિતી'!B10="","",'વિદ્યાર્થી માહિતી'!B10)</f>
        <v/>
      </c>
      <c r="AP15" s="41" t="str">
        <f>IF('વિદ્યાર્થી માહિતી'!C10="","",'વિદ્યાર્થી માહિતી'!C10)</f>
        <v/>
      </c>
      <c r="AQ15" s="101" t="str">
        <f>IF('વિદ્યાર્થી માહિતી'!C10="","",'T-1'!I13)</f>
        <v/>
      </c>
      <c r="AR15" s="101" t="str">
        <f>IF('વિદ્યાર્થી માહિતી'!C10="","",'T-2'!I13)</f>
        <v/>
      </c>
      <c r="AS15" s="101" t="str">
        <f>IF('વિદ્યાર્થી માહિતી'!C10="","",'T-3'!H13)</f>
        <v/>
      </c>
      <c r="AT15" s="102" t="str">
        <f>IF('વિદ્યાર્થી માહિતી'!C10="","",આંતરિક!Z13)</f>
        <v/>
      </c>
      <c r="AU15" s="103" t="str">
        <f>IF('વિદ્યાર્થી માહિતી'!C10="","",ROUND(SUM(AQ15:AT15),0))</f>
        <v/>
      </c>
      <c r="AV15" s="104" t="str">
        <f>IF('વિદ્યાર્થી માહિતી'!C10="","",IF(AS15="LEFT","LEFT",ROUND(AU15/2,0)))</f>
        <v/>
      </c>
      <c r="AW15" s="105" t="str">
        <f>IF('વિદ્યાર્થી માહિતી'!C10="","",'સિદ્ધિ+કૃપા'!P13)</f>
        <v/>
      </c>
      <c r="AX15" s="101" t="str">
        <f>IF('વિદ્યાર્થી માહિતી'!C10="","",'સિદ્ધિ+કૃપા'!Q13)</f>
        <v/>
      </c>
      <c r="AY15" s="101" t="str">
        <f>IF('વિદ્યાર્થી માહિતી'!C10="","",IF(AS15="LEFT","LEFT",SUM(AV15:AX15)))</f>
        <v/>
      </c>
      <c r="AZ15" s="106" t="str">
        <f t="shared" si="6"/>
        <v/>
      </c>
      <c r="BB15" s="41" t="str">
        <f>IF('વિદ્યાર્થી માહિતી'!C10="","",'વિદ્યાર્થી માહિતી'!B10)</f>
        <v/>
      </c>
      <c r="BC15" s="41" t="str">
        <f>IF('વિદ્યાર્થી માહિતી'!C10="","",'વિદ્યાર્થી માહિતી'!C10)</f>
        <v/>
      </c>
      <c r="BD15" s="101" t="str">
        <f>IF('વિદ્યાર્થી માહિતી'!C10="","",'T-1'!J13)</f>
        <v/>
      </c>
      <c r="BE15" s="101" t="str">
        <f>IF('વિદ્યાર્થી માહિતી'!C10="","",'T-2'!J13)</f>
        <v/>
      </c>
      <c r="BF15" s="101" t="str">
        <f>IF('વિદ્યાર્થી માહિતી'!C10="","",'T-3'!I13)</f>
        <v/>
      </c>
      <c r="BG15" s="102" t="str">
        <f>IF('વિદ્યાર્થી માહિતી'!C10="","",આંતરિક!AF13)</f>
        <v/>
      </c>
      <c r="BH15" s="103" t="str">
        <f>IF('વિદ્યાર્થી માહિતી'!C10="","",ROUND(SUM(BD15:BG15),0))</f>
        <v/>
      </c>
      <c r="BI15" s="104" t="str">
        <f>IF('વિદ્યાર્થી માહિતી'!C10="","",IF(BF15="LEFT","LEFT",ROUND(BH15/2,0)))</f>
        <v/>
      </c>
      <c r="BJ15" s="105" t="str">
        <f>IF('વિદ્યાર્થી માહિતી'!C10="","",'સિદ્ધિ+કૃપા'!S13)</f>
        <v/>
      </c>
      <c r="BK15" s="101" t="str">
        <f>IF('વિદ્યાર્થી માહિતી'!C10="","",'સિદ્ધિ+કૃપા'!T13)</f>
        <v/>
      </c>
      <c r="BL15" s="101" t="str">
        <f>IF('વિદ્યાર્થી માહિતી'!C10="","",IF(BF15="LEFT","LEFT",SUM(BI15:BK15)))</f>
        <v/>
      </c>
      <c r="BM15" s="106" t="str">
        <f t="shared" si="7"/>
        <v/>
      </c>
      <c r="BO15" s="41" t="str">
        <f>IF('વિદ્યાર્થી માહિતી'!C10="","",'વિદ્યાર્થી માહિતી'!B10)</f>
        <v/>
      </c>
      <c r="BP15" s="41" t="str">
        <f>IF('વિદ્યાર્થી માહિતી'!C10="","",'વિદ્યાર્થી માહિતી'!C10)</f>
        <v/>
      </c>
      <c r="BQ15" s="101" t="str">
        <f>IF('વિદ્યાર્થી માહિતી'!C10="","",'T-1'!K13)</f>
        <v/>
      </c>
      <c r="BR15" s="101" t="str">
        <f>IF('વિદ્યાર્થી માહિતી'!C10="","",'T-2'!K13)</f>
        <v/>
      </c>
      <c r="BS15" s="101" t="str">
        <f>IF('વિદ્યાર્થી માહિતી'!C10="","",'T-3'!J13)</f>
        <v/>
      </c>
      <c r="BT15" s="102" t="str">
        <f>IF('વિદ્યાર્થી માહિતી'!C10="","",આંતરિક!AL13)</f>
        <v/>
      </c>
      <c r="BU15" s="103" t="str">
        <f>IF('વિદ્યાર્થી માહિતી'!C10="","",ROUND(SUM(BQ15:BT15),0))</f>
        <v/>
      </c>
      <c r="BV15" s="104" t="str">
        <f>IF('વિદ્યાર્થી માહિતી'!C10="","",IF(BS15="LEFT","LEFT",ROUND(BU15/2,0)))</f>
        <v/>
      </c>
      <c r="BW15" s="105" t="str">
        <f>IF('વિદ્યાર્થી માહિતી'!C10="","",'સિદ્ધિ+કૃપા'!V13)</f>
        <v/>
      </c>
      <c r="BX15" s="101" t="str">
        <f>IF('વિદ્યાર્થી માહિતી'!C10="","",'સિદ્ધિ+કૃપા'!W13)</f>
        <v/>
      </c>
      <c r="BY15" s="101" t="str">
        <f>IF('વિદ્યાર્થી માહિતી'!C10="","",IF(BS15="LEFT","LEFT",SUM(BV15:BX15)))</f>
        <v/>
      </c>
      <c r="BZ15" s="106" t="str">
        <f t="shared" si="8"/>
        <v/>
      </c>
      <c r="CB15" s="41" t="str">
        <f>IF('વિદ્યાર્થી માહિતી'!C10="","",'વિદ્યાર્થી માહિતી'!B10)</f>
        <v/>
      </c>
      <c r="CC15" s="41" t="str">
        <f>IF('વિદ્યાર્થી માહિતી'!C10="","",'વિદ્યાર્થી માહિતી'!C10)</f>
        <v/>
      </c>
      <c r="CD15" s="101" t="str">
        <f>IF('વિદ્યાર્થી માહિતી'!C10="","",'T-1'!L13)</f>
        <v/>
      </c>
      <c r="CE15" s="101" t="str">
        <f>IF('વિદ્યાર્થી માહિતી'!C10="","",'T-2'!L13)</f>
        <v/>
      </c>
      <c r="CF15" s="101" t="str">
        <f>IF('વિદ્યાર્થી માહિતી'!C10="","",'T-3'!K13)</f>
        <v/>
      </c>
      <c r="CG15" s="102" t="str">
        <f>IF('વિદ્યાર્થી માહિતી'!C10="","",આંતરિક!AR13)</f>
        <v/>
      </c>
      <c r="CH15" s="103" t="str">
        <f>IF('વિદ્યાર્થી માહિતી'!C10="","",ROUND(SUM(CD15:CG15),0))</f>
        <v/>
      </c>
      <c r="CI15" s="104" t="str">
        <f>IF('વિદ્યાર્થી માહિતી'!C10="","",IF(CF15="LEFT","LEFT",ROUND(CH15/2,0)))</f>
        <v/>
      </c>
      <c r="CJ15" s="105" t="str">
        <f>IF('વિદ્યાર્થી માહિતી'!C10="","",'સિદ્ધિ+કૃપા'!Y13)</f>
        <v/>
      </c>
      <c r="CK15" s="101" t="str">
        <f>IF('વિદ્યાર્થી માહિતી'!C10="","",'સિદ્ધિ+કૃપા'!Z13)</f>
        <v/>
      </c>
      <c r="CL15" s="101" t="str">
        <f>IF('વિદ્યાર્થી માહિતી'!C10="","",IF(CF15="LEFT","LEFT",SUM(CI15:CK15)))</f>
        <v/>
      </c>
      <c r="CM15" s="106" t="str">
        <f t="shared" si="9"/>
        <v/>
      </c>
      <c r="CO15" s="41" t="str">
        <f>IF('વિદ્યાર્થી માહિતી'!B10="","",'વિદ્યાર્થી માહિતી'!B10)</f>
        <v/>
      </c>
      <c r="CP15" s="41" t="str">
        <f>IF('વિદ્યાર્થી માહિતી'!C10="","",'વિદ્યાર્થી માહિતી'!C10)</f>
        <v/>
      </c>
      <c r="CQ15" s="101" t="str">
        <f>IF('વિદ્યાર્થી માહિતી'!C10="","",'T-3'!L13)</f>
        <v/>
      </c>
      <c r="CR15" s="101" t="str">
        <f>IF('વિદ્યાર્થી માહિતી'!C10="","",'T-3'!M13)</f>
        <v/>
      </c>
      <c r="CS15" s="102" t="str">
        <f>IF('વિદ્યાર્થી માહિતી'!C10="","",આંતરિક!AV13)</f>
        <v/>
      </c>
      <c r="CT15" s="104" t="str">
        <f>IF('વિદ્યાર્થી માહિતી'!C10="","",SUM(CQ15:CS15))</f>
        <v/>
      </c>
      <c r="CU15" s="105" t="str">
        <f>IF('વિદ્યાર્થી માહિતી'!C10="","",'સિદ્ધિ+કૃપા'!AB13)</f>
        <v/>
      </c>
      <c r="CV15" s="101" t="str">
        <f>IF('વિદ્યાર્થી માહિતી'!C10="","",'સિદ્ધિ+કૃપા'!AC13)</f>
        <v/>
      </c>
      <c r="CW15" s="101" t="str">
        <f>IF('વિદ્યાર્થી માહિતી'!C10="","",SUM(CT15:CV15))</f>
        <v/>
      </c>
      <c r="CX15" s="106" t="str">
        <f t="shared" si="10"/>
        <v/>
      </c>
      <c r="CZ15" s="41" t="str">
        <f>IF('વિદ્યાર્થી માહિતી'!C10="","",'વિદ્યાર્થી માહિતી'!B10)</f>
        <v/>
      </c>
      <c r="DA15" s="41" t="str">
        <f>IF('વિદ્યાર્થી માહિતી'!C10="","",'વિદ્યાર્થી માહિતી'!C10)</f>
        <v/>
      </c>
      <c r="DB15" s="101" t="str">
        <f>IF('વિદ્યાર્થી માહિતી'!C10="","",'T-3'!N13)</f>
        <v/>
      </c>
      <c r="DC15" s="101" t="str">
        <f>IF('વિદ્યાર્થી માહિતી'!C10="","",'T-3'!O13)</f>
        <v/>
      </c>
      <c r="DD15" s="102" t="str">
        <f>IF('વિદ્યાર્થી માહિતી'!C10="","",આંતરિક!AZ13)</f>
        <v/>
      </c>
      <c r="DE15" s="104" t="str">
        <f>IF('વિદ્યાર્થી માહિતી'!C10="","",SUM(DB15:DD15))</f>
        <v/>
      </c>
      <c r="DF15" s="105" t="str">
        <f>IF('વિદ્યાર્થી માહિતી'!C10="","",'સિદ્ધિ+કૃપા'!AE13)</f>
        <v/>
      </c>
      <c r="DG15" s="101" t="str">
        <f>IF('વિદ્યાર્થી માહિતી'!C10="","",'સિદ્ધિ+કૃપા'!AF13)</f>
        <v/>
      </c>
      <c r="DH15" s="101" t="str">
        <f>IF('વિદ્યાર્થી માહિતી'!C10="","",SUM(DE15:DG15))</f>
        <v/>
      </c>
      <c r="DI15" s="106" t="str">
        <f t="shared" si="11"/>
        <v/>
      </c>
      <c r="DJ15" s="25" t="str">
        <f>IF('વિદ્યાર્થી માહિતી'!M10="","",'વિદ્યાર્થી માહિતી'!M10)</f>
        <v/>
      </c>
      <c r="DK15" s="41" t="str">
        <f>IF('વિદ્યાર્થી માહિતી'!C10="","",'વિદ્યાર્થી માહિતી'!B10)</f>
        <v/>
      </c>
      <c r="DL15" s="41" t="str">
        <f>IF('વિદ્યાર્થી માહિતી'!C10="","",'વિદ્યાર્થી માહિતી'!C10)</f>
        <v/>
      </c>
      <c r="DM15" s="101" t="str">
        <f>IF('વિદ્યાર્થી માહિતી'!C10="","",'T-3'!P13)</f>
        <v/>
      </c>
      <c r="DN15" s="101" t="str">
        <f>IF('વિદ્યાર્થી માહિતી'!C10="","",'T-3'!Q13)</f>
        <v/>
      </c>
      <c r="DO15" s="102" t="str">
        <f>IF('વિદ્યાર્થી માહિતી'!C10="","",આંતરિક!BD13)</f>
        <v/>
      </c>
      <c r="DP15" s="104" t="str">
        <f>IF('વિદ્યાર્થી માહિતી'!C10="","",SUM(DM15:DO15))</f>
        <v/>
      </c>
      <c r="DQ15" s="105" t="str">
        <f>IF('વિદ્યાર્થી માહિતી'!C10="","",'સિદ્ધિ+કૃપા'!AH13)</f>
        <v/>
      </c>
      <c r="DR15" s="101" t="str">
        <f>IF('વિદ્યાર્થી માહિતી'!C10="","",'સિદ્ધિ+કૃપા'!AI13)</f>
        <v/>
      </c>
      <c r="DS15" s="101" t="str">
        <f>IF('વિદ્યાર્થી માહિતી'!C10="","",SUM(DP15:DR15))</f>
        <v/>
      </c>
      <c r="DT15" s="106" t="str">
        <f t="shared" si="12"/>
        <v/>
      </c>
      <c r="DU15" s="255" t="str">
        <f>IF('વિદ્યાર્થી માહિતી'!C10="","",IF(I15="LEFT","LEFT",IF(V15="LEFT","LEFT",IF(AI15="LEFT","LEFT",IF(AV15="LEFT","LEFT",IF(BI15="LEFT","LEFT",IF(BV15="LEFT","LEFT",IF(CI15="LEFT","LEFT","P"))))))))</f>
        <v/>
      </c>
      <c r="DV15" s="255" t="str">
        <f>IF('વિદ્યાર્થી માહિતી'!C10="","",IF(DU15="LEFT","LEFT",IF(L15&lt;33,"નાપાસ",IF(Y15&lt;33,"નાપાસ",IF(AL15&lt;33,"નાપાસ",IF(AY15&lt;33,"નાપાસ",IF(BL15&lt;33,"નાપાસ",IF(BY15&lt;33,"નાપાસ",IF(CL15&lt;33,"નાપાસ",IF(CW15&lt;33,"નાપાસ",IF(DH15&lt;33,"નાપાસ",IF(DS15&lt;33,"નાપાસ","પાસ"))))))))))))</f>
        <v/>
      </c>
      <c r="DW15" s="255" t="str">
        <f>IF('વિદ્યાર્થી માહિતી'!C10="","",IF(J15&gt;0,"સિદ્ધિગુણથી પાસ",IF(W15&gt;0,"સિદ્ધિગુણથી પાસ",IF(AJ15&gt;0,"સિદ્ધિગુણથી પાસ",IF(AW15&gt;0,"સિદ્ધિગુણથી પાસ",IF(BJ15&gt;0,"સિદ્ધિગુણથી પાસ",IF(BW15&gt;0,"સિદ્ધિગુણથી પાસ",IF(CJ15&gt;0,"સિદ્ધિગુણથી પાસ",DV15))))))))</f>
        <v/>
      </c>
      <c r="DX15" s="255" t="str">
        <f>IF('વિદ્યાર્થી માહિતી'!C10="","",IF(K15&gt;0,"કૃપાગુણથી પાસ",IF(X15&gt;0,"કૃપાગુણથી પાસ",IF(AK15&gt;0,"કૃપાગુણથી પાસ",IF(AX15&gt;0,"કૃપાગુણથી પાસ",IF(BK15&gt;0,"કૃપાગુણથી પાસ",IF(BX15&gt;0,"કૃપાગુણથી પાસ",IF(CK15&gt;0,"કૃપાગુણથી પાસ",DV15))))))))</f>
        <v/>
      </c>
      <c r="DY15" s="255" t="str">
        <f>IF('સમગ્ર પરિણામ '!DX15="કૃપાગુણથી પાસ","કૃપાગુણથી પાસ",IF(DW15="સિદ્ધિગુણથી પાસ","સિદ્ધિગુણથી પાસ",DX15))</f>
        <v/>
      </c>
      <c r="DZ15" s="130" t="str">
        <f>IF('વિદ્યાર્થી માહિતી'!C10="","",'વિદ્યાર્થી માહિતી'!G10)</f>
        <v/>
      </c>
      <c r="EA15" s="45" t="str">
        <f>'S1'!N12</f>
        <v/>
      </c>
    </row>
    <row r="16" spans="1:133" ht="23.25" customHeight="1" x14ac:dyDescent="0.2">
      <c r="A16" s="41">
        <f>'વિદ્યાર્થી માહિતી'!A11</f>
        <v>10</v>
      </c>
      <c r="B16" s="41" t="str">
        <f>IF('વિદ્યાર્થી માહિતી'!B11="","",'વિદ્યાર્થી માહિતી'!B11)</f>
        <v/>
      </c>
      <c r="C16" s="52" t="str">
        <f>IF('વિદ્યાર્થી માહિતી'!C11="","",'વિદ્યાર્થી માહિતી'!C11)</f>
        <v/>
      </c>
      <c r="D16" s="101" t="str">
        <f>IF('વિદ્યાર્થી માહિતી'!C11="","",'T-1'!F14)</f>
        <v/>
      </c>
      <c r="E16" s="101" t="str">
        <f>IF('વિદ્યાર્થી માહિતી'!C11="","",'T-2'!F14)</f>
        <v/>
      </c>
      <c r="F16" s="101" t="str">
        <f>IF('વિદ્યાર્થી માહિતી'!C11="","",'T-3'!E14)</f>
        <v/>
      </c>
      <c r="G16" s="102" t="str">
        <f>IF('વિદ્યાર્થી માહિતી'!C11="","",આંતરિક!H14)</f>
        <v/>
      </c>
      <c r="H16" s="103" t="str">
        <f t="shared" si="0"/>
        <v/>
      </c>
      <c r="I16" s="104" t="str">
        <f t="shared" si="1"/>
        <v/>
      </c>
      <c r="J16" s="105" t="str">
        <f>IF('વિદ્યાર્થી માહિતી'!C11="","",'સિદ્ધિ+કૃપા'!G14)</f>
        <v/>
      </c>
      <c r="K16" s="101" t="str">
        <f>IF('વિદ્યાર્થી માહિતી'!C11="","",'સિદ્ધિ+કૃપા'!H14)</f>
        <v/>
      </c>
      <c r="L16" s="101" t="str">
        <f t="shared" si="2"/>
        <v/>
      </c>
      <c r="M16" s="106" t="str">
        <f t="shared" si="3"/>
        <v/>
      </c>
      <c r="O16" s="41" t="str">
        <f>IF('વિદ્યાર્થી માહિતી'!B11="","",'વિદ્યાર્થી માહિતી'!B11)</f>
        <v/>
      </c>
      <c r="P16" s="41" t="str">
        <f>IF('વિદ્યાર્થી માહિતી'!C11="","",'વિદ્યાર્થી માહિતી'!C11)</f>
        <v/>
      </c>
      <c r="Q16" s="101" t="str">
        <f>IF('વિદ્યાર્થી માહિતી'!C11="","",'T-1'!G14)</f>
        <v/>
      </c>
      <c r="R16" s="101" t="str">
        <f>IF('વિદ્યાર્થી માહિતી'!C11="","",'T-2'!G14)</f>
        <v/>
      </c>
      <c r="S16" s="101" t="str">
        <f>IF('વિદ્યાર્થી માહિતી'!C11="","",'T-3'!F14)</f>
        <v/>
      </c>
      <c r="T16" s="102" t="str">
        <f>IF('વિદ્યાર્થી માહિતી'!C11="","",આંતરિક!N14)</f>
        <v/>
      </c>
      <c r="U16" s="103" t="str">
        <f>IF('વિદ્યાર્થી માહિતી'!C11="","",ROUND(SUM(Q16:T16),0))</f>
        <v/>
      </c>
      <c r="V16" s="104" t="str">
        <f>IF('વિદ્યાર્થી માહિતી'!C11="","",IF(S16="LEFT","LEFT",ROUND(U16/2,0)))</f>
        <v/>
      </c>
      <c r="W16" s="105" t="str">
        <f>IF('વિદ્યાર્થી માહિતી'!C11="","",'સિદ્ધિ+કૃપા'!J14)</f>
        <v/>
      </c>
      <c r="X16" s="101" t="str">
        <f>IF('વિદ્યાર્થી માહિતી'!C11="","",'સિદ્ધિ+કૃપા'!K14)</f>
        <v/>
      </c>
      <c r="Y16" s="101" t="str">
        <f>IF('વિદ્યાર્થી માહિતી'!C11="","",IF(S16="LEFT","LEFT",SUM(V16:X16)))</f>
        <v/>
      </c>
      <c r="Z16" s="106" t="str">
        <f t="shared" si="4"/>
        <v/>
      </c>
      <c r="AB16" s="41" t="str">
        <f>IF('વિદ્યાર્થી માહિતી'!B11="","",'વિદ્યાર્થી માહિતી'!B11)</f>
        <v/>
      </c>
      <c r="AC16" s="41" t="str">
        <f>IF('વિદ્યાર્થી માહિતી'!C11="","",'વિદ્યાર્થી માહિતી'!C11)</f>
        <v/>
      </c>
      <c r="AD16" s="101" t="str">
        <f>IF('વિદ્યાર્થી માહિતી'!C11="","",'T-1'!H14)</f>
        <v/>
      </c>
      <c r="AE16" s="101" t="str">
        <f>IF('વિદ્યાર્થી માહિતી'!C11="","",'T-2'!H14)</f>
        <v/>
      </c>
      <c r="AF16" s="101" t="str">
        <f>IF('વિદ્યાર્થી માહિતી'!C11="","",'T-3'!G14)</f>
        <v/>
      </c>
      <c r="AG16" s="102" t="str">
        <f>IF('વિદ્યાર્થી માહિતી'!C11="","",આંતરિક!T14)</f>
        <v/>
      </c>
      <c r="AH16" s="103" t="str">
        <f>IF('વિદ્યાર્થી માહિતી'!C11="","",ROUND(SUM(AD16:AG16),0))</f>
        <v/>
      </c>
      <c r="AI16" s="104" t="str">
        <f>IF('વિદ્યાર્થી માહિતી'!C11="","",IF(AF16="LEFT","LEFT",ROUND(AH16/2,0)))</f>
        <v/>
      </c>
      <c r="AJ16" s="105" t="str">
        <f>IF('વિદ્યાર્થી માહિતી'!C11="","",'સિદ્ધિ+કૃપા'!M14)</f>
        <v/>
      </c>
      <c r="AK16" s="101" t="str">
        <f>IF('વિદ્યાર્થી માહિતી'!C11="","",'સિદ્ધિ+કૃપા'!N14)</f>
        <v/>
      </c>
      <c r="AL16" s="101" t="str">
        <f>IF('વિદ્યાર્થી માહિતી'!C11="","",IF(AF16="LEFT","LEFT",SUM(AI16:AK16)))</f>
        <v/>
      </c>
      <c r="AM16" s="106" t="str">
        <f t="shared" si="5"/>
        <v/>
      </c>
      <c r="AO16" s="41" t="str">
        <f>IF('વિદ્યાર્થી માહિતી'!B11="","",'વિદ્યાર્થી માહિતી'!B11)</f>
        <v/>
      </c>
      <c r="AP16" s="41" t="str">
        <f>IF('વિદ્યાર્થી માહિતી'!C11="","",'વિદ્યાર્થી માહિતી'!C11)</f>
        <v/>
      </c>
      <c r="AQ16" s="101" t="str">
        <f>IF('વિદ્યાર્થી માહિતી'!C11="","",'T-1'!I14)</f>
        <v/>
      </c>
      <c r="AR16" s="101" t="str">
        <f>IF('વિદ્યાર્થી માહિતી'!C11="","",'T-2'!I14)</f>
        <v/>
      </c>
      <c r="AS16" s="101" t="str">
        <f>IF('વિદ્યાર્થી માહિતી'!C11="","",'T-3'!H14)</f>
        <v/>
      </c>
      <c r="AT16" s="102" t="str">
        <f>IF('વિદ્યાર્થી માહિતી'!C11="","",આંતરિક!Z14)</f>
        <v/>
      </c>
      <c r="AU16" s="103" t="str">
        <f>IF('વિદ્યાર્થી માહિતી'!C11="","",ROUND(SUM(AQ16:AT16),0))</f>
        <v/>
      </c>
      <c r="AV16" s="104" t="str">
        <f>IF('વિદ્યાર્થી માહિતી'!C11="","",IF(AS16="LEFT","LEFT",ROUND(AU16/2,0)))</f>
        <v/>
      </c>
      <c r="AW16" s="105" t="str">
        <f>IF('વિદ્યાર્થી માહિતી'!C11="","",'સિદ્ધિ+કૃપા'!P14)</f>
        <v/>
      </c>
      <c r="AX16" s="101" t="str">
        <f>IF('વિદ્યાર્થી માહિતી'!C11="","",'સિદ્ધિ+કૃપા'!Q14)</f>
        <v/>
      </c>
      <c r="AY16" s="101" t="str">
        <f>IF('વિદ્યાર્થી માહિતી'!C11="","",IF(AS16="LEFT","LEFT",SUM(AV16:AX16)))</f>
        <v/>
      </c>
      <c r="AZ16" s="106" t="str">
        <f t="shared" si="6"/>
        <v/>
      </c>
      <c r="BB16" s="41" t="str">
        <f>IF('વિદ્યાર્થી માહિતી'!C11="","",'વિદ્યાર્થી માહિતી'!B11)</f>
        <v/>
      </c>
      <c r="BC16" s="41" t="str">
        <f>IF('વિદ્યાર્થી માહિતી'!C11="","",'વિદ્યાર્થી માહિતી'!C11)</f>
        <v/>
      </c>
      <c r="BD16" s="101" t="str">
        <f>IF('વિદ્યાર્થી માહિતી'!C11="","",'T-1'!J14)</f>
        <v/>
      </c>
      <c r="BE16" s="101" t="str">
        <f>IF('વિદ્યાર્થી માહિતી'!C11="","",'T-2'!J14)</f>
        <v/>
      </c>
      <c r="BF16" s="101" t="str">
        <f>IF('વિદ્યાર્થી માહિતી'!C11="","",'T-3'!I14)</f>
        <v/>
      </c>
      <c r="BG16" s="102" t="str">
        <f>IF('વિદ્યાર્થી માહિતી'!C11="","",આંતરિક!AF14)</f>
        <v/>
      </c>
      <c r="BH16" s="103" t="str">
        <f>IF('વિદ્યાર્થી માહિતી'!C11="","",ROUND(SUM(BD16:BG16),0))</f>
        <v/>
      </c>
      <c r="BI16" s="104" t="str">
        <f>IF('વિદ્યાર્થી માહિતી'!C11="","",IF(BF16="LEFT","LEFT",ROUND(BH16/2,0)))</f>
        <v/>
      </c>
      <c r="BJ16" s="105" t="str">
        <f>IF('વિદ્યાર્થી માહિતી'!C11="","",'સિદ્ધિ+કૃપા'!S14)</f>
        <v/>
      </c>
      <c r="BK16" s="101" t="str">
        <f>IF('વિદ્યાર્થી માહિતી'!C11="","",'સિદ્ધિ+કૃપા'!T14)</f>
        <v/>
      </c>
      <c r="BL16" s="101" t="str">
        <f>IF('વિદ્યાર્થી માહિતી'!C11="","",IF(BF16="LEFT","LEFT",SUM(BI16:BK16)))</f>
        <v/>
      </c>
      <c r="BM16" s="106" t="str">
        <f t="shared" si="7"/>
        <v/>
      </c>
      <c r="BO16" s="41" t="str">
        <f>IF('વિદ્યાર્થી માહિતી'!C11="","",'વિદ્યાર્થી માહિતી'!B11)</f>
        <v/>
      </c>
      <c r="BP16" s="41" t="str">
        <f>IF('વિદ્યાર્થી માહિતી'!C11="","",'વિદ્યાર્થી માહિતી'!C11)</f>
        <v/>
      </c>
      <c r="BQ16" s="101" t="str">
        <f>IF('વિદ્યાર્થી માહિતી'!C11="","",'T-1'!K14)</f>
        <v/>
      </c>
      <c r="BR16" s="101" t="str">
        <f>IF('વિદ્યાર્થી માહિતી'!C11="","",'T-2'!K14)</f>
        <v/>
      </c>
      <c r="BS16" s="101" t="str">
        <f>IF('વિદ્યાર્થી માહિતી'!C11="","",'T-3'!J14)</f>
        <v/>
      </c>
      <c r="BT16" s="102" t="str">
        <f>IF('વિદ્યાર્થી માહિતી'!C11="","",આંતરિક!AL14)</f>
        <v/>
      </c>
      <c r="BU16" s="103" t="str">
        <f>IF('વિદ્યાર્થી માહિતી'!C11="","",ROUND(SUM(BQ16:BT16),0))</f>
        <v/>
      </c>
      <c r="BV16" s="104" t="str">
        <f>IF('વિદ્યાર્થી માહિતી'!C11="","",IF(BS16="LEFT","LEFT",ROUND(BU16/2,0)))</f>
        <v/>
      </c>
      <c r="BW16" s="105" t="str">
        <f>IF('વિદ્યાર્થી માહિતી'!C11="","",'સિદ્ધિ+કૃપા'!V14)</f>
        <v/>
      </c>
      <c r="BX16" s="101" t="str">
        <f>IF('વિદ્યાર્થી માહિતી'!C11="","",'સિદ્ધિ+કૃપા'!W14)</f>
        <v/>
      </c>
      <c r="BY16" s="101" t="str">
        <f>IF('વિદ્યાર્થી માહિતી'!C11="","",IF(BS16="LEFT","LEFT",SUM(BV16:BX16)))</f>
        <v/>
      </c>
      <c r="BZ16" s="106" t="str">
        <f t="shared" si="8"/>
        <v/>
      </c>
      <c r="CB16" s="41" t="str">
        <f>IF('વિદ્યાર્થી માહિતી'!C11="","",'વિદ્યાર્થી માહિતી'!B11)</f>
        <v/>
      </c>
      <c r="CC16" s="41" t="str">
        <f>IF('વિદ્યાર્થી માહિતી'!C11="","",'વિદ્યાર્થી માહિતી'!C11)</f>
        <v/>
      </c>
      <c r="CD16" s="101" t="str">
        <f>IF('વિદ્યાર્થી માહિતી'!C11="","",'T-1'!L14)</f>
        <v/>
      </c>
      <c r="CE16" s="101" t="str">
        <f>IF('વિદ્યાર્થી માહિતી'!C11="","",'T-2'!L14)</f>
        <v/>
      </c>
      <c r="CF16" s="101" t="str">
        <f>IF('વિદ્યાર્થી માહિતી'!C11="","",'T-3'!K14)</f>
        <v/>
      </c>
      <c r="CG16" s="102" t="str">
        <f>IF('વિદ્યાર્થી માહિતી'!C11="","",આંતરિક!AR14)</f>
        <v/>
      </c>
      <c r="CH16" s="103" t="str">
        <f>IF('વિદ્યાર્થી માહિતી'!C11="","",ROUND(SUM(CD16:CG16),0))</f>
        <v/>
      </c>
      <c r="CI16" s="104" t="str">
        <f>IF('વિદ્યાર્થી માહિતી'!C11="","",IF(CF16="LEFT","LEFT",ROUND(CH16/2,0)))</f>
        <v/>
      </c>
      <c r="CJ16" s="105" t="str">
        <f>IF('વિદ્યાર્થી માહિતી'!C11="","",'સિદ્ધિ+કૃપા'!Y14)</f>
        <v/>
      </c>
      <c r="CK16" s="101" t="str">
        <f>IF('વિદ્યાર્થી માહિતી'!C11="","",'સિદ્ધિ+કૃપા'!Z14)</f>
        <v/>
      </c>
      <c r="CL16" s="101" t="str">
        <f>IF('વિદ્યાર્થી માહિતી'!C11="","",IF(CF16="LEFT","LEFT",SUM(CI16:CK16)))</f>
        <v/>
      </c>
      <c r="CM16" s="106" t="str">
        <f t="shared" si="9"/>
        <v/>
      </c>
      <c r="CO16" s="41" t="str">
        <f>IF('વિદ્યાર્થી માહિતી'!B11="","",'વિદ્યાર્થી માહિતી'!B11)</f>
        <v/>
      </c>
      <c r="CP16" s="41" t="str">
        <f>IF('વિદ્યાર્થી માહિતી'!C11="","",'વિદ્યાર્થી માહિતી'!C11)</f>
        <v/>
      </c>
      <c r="CQ16" s="101" t="str">
        <f>IF('વિદ્યાર્થી માહિતી'!C11="","",'T-3'!L14)</f>
        <v/>
      </c>
      <c r="CR16" s="101" t="str">
        <f>IF('વિદ્યાર્થી માહિતી'!C11="","",'T-3'!M14)</f>
        <v/>
      </c>
      <c r="CS16" s="102" t="str">
        <f>IF('વિદ્યાર્થી માહિતી'!C11="","",આંતરિક!AV14)</f>
        <v/>
      </c>
      <c r="CT16" s="104" t="str">
        <f>IF('વિદ્યાર્થી માહિતી'!C11="","",SUM(CQ16:CS16))</f>
        <v/>
      </c>
      <c r="CU16" s="105" t="str">
        <f>IF('વિદ્યાર્થી માહિતી'!C11="","",'સિદ્ધિ+કૃપા'!AB14)</f>
        <v/>
      </c>
      <c r="CV16" s="101" t="str">
        <f>IF('વિદ્યાર્થી માહિતી'!C11="","",'સિદ્ધિ+કૃપા'!AC14)</f>
        <v/>
      </c>
      <c r="CW16" s="101" t="str">
        <f>IF('વિદ્યાર્થી માહિતી'!C11="","",SUM(CT16:CV16))</f>
        <v/>
      </c>
      <c r="CX16" s="106" t="str">
        <f t="shared" si="10"/>
        <v/>
      </c>
      <c r="CZ16" s="41" t="str">
        <f>IF('વિદ્યાર્થી માહિતી'!C11="","",'વિદ્યાર્થી માહિતી'!B11)</f>
        <v/>
      </c>
      <c r="DA16" s="41" t="str">
        <f>IF('વિદ્યાર્થી માહિતી'!C11="","",'વિદ્યાર્થી માહિતી'!C11)</f>
        <v/>
      </c>
      <c r="DB16" s="101" t="str">
        <f>IF('વિદ્યાર્થી માહિતી'!C11="","",'T-3'!N14)</f>
        <v/>
      </c>
      <c r="DC16" s="101" t="str">
        <f>IF('વિદ્યાર્થી માહિતી'!C11="","",'T-3'!O14)</f>
        <v/>
      </c>
      <c r="DD16" s="102" t="str">
        <f>IF('વિદ્યાર્થી માહિતી'!C11="","",આંતરિક!AZ14)</f>
        <v/>
      </c>
      <c r="DE16" s="104" t="str">
        <f>IF('વિદ્યાર્થી માહિતી'!C11="","",SUM(DB16:DD16))</f>
        <v/>
      </c>
      <c r="DF16" s="105" t="str">
        <f>IF('વિદ્યાર્થી માહિતી'!C11="","",'સિદ્ધિ+કૃપા'!AE14)</f>
        <v/>
      </c>
      <c r="DG16" s="101" t="str">
        <f>IF('વિદ્યાર્થી માહિતી'!C11="","",'સિદ્ધિ+કૃપા'!AF14)</f>
        <v/>
      </c>
      <c r="DH16" s="101" t="str">
        <f>IF('વિદ્યાર્થી માહિતી'!C11="","",SUM(DE16:DG16))</f>
        <v/>
      </c>
      <c r="DI16" s="106" t="str">
        <f t="shared" si="11"/>
        <v/>
      </c>
      <c r="DJ16" s="25" t="str">
        <f>IF('વિદ્યાર્થી માહિતી'!M11="","",'વિદ્યાર્થી માહિતી'!M11)</f>
        <v/>
      </c>
      <c r="DK16" s="41" t="str">
        <f>IF('વિદ્યાર્થી માહિતી'!C11="","",'વિદ્યાર્થી માહિતી'!B11)</f>
        <v/>
      </c>
      <c r="DL16" s="41" t="str">
        <f>IF('વિદ્યાર્થી માહિતી'!C11="","",'વિદ્યાર્થી માહિતી'!C11)</f>
        <v/>
      </c>
      <c r="DM16" s="101" t="str">
        <f>IF('વિદ્યાર્થી માહિતી'!C11="","",'T-3'!P14)</f>
        <v/>
      </c>
      <c r="DN16" s="101" t="str">
        <f>IF('વિદ્યાર્થી માહિતી'!C11="","",'T-3'!Q14)</f>
        <v/>
      </c>
      <c r="DO16" s="102" t="str">
        <f>IF('વિદ્યાર્થી માહિતી'!C11="","",આંતરિક!BD14)</f>
        <v/>
      </c>
      <c r="DP16" s="104" t="str">
        <f>IF('વિદ્યાર્થી માહિતી'!C11="","",SUM(DM16:DO16))</f>
        <v/>
      </c>
      <c r="DQ16" s="105" t="str">
        <f>IF('વિદ્યાર્થી માહિતી'!C11="","",'સિદ્ધિ+કૃપા'!AH14)</f>
        <v/>
      </c>
      <c r="DR16" s="101" t="str">
        <f>IF('વિદ્યાર્થી માહિતી'!C11="","",'સિદ્ધિ+કૃપા'!AI14)</f>
        <v/>
      </c>
      <c r="DS16" s="101" t="str">
        <f>IF('વિદ્યાર્થી માહિતી'!C11="","",SUM(DP16:DR16))</f>
        <v/>
      </c>
      <c r="DT16" s="106" t="str">
        <f t="shared" si="12"/>
        <v/>
      </c>
      <c r="DU16" s="255" t="str">
        <f>IF('વિદ્યાર્થી માહિતી'!C11="","",IF(I16="LEFT","LEFT",IF(V16="LEFT","LEFT",IF(AI16="LEFT","LEFT",IF(AV16="LEFT","LEFT",IF(BI16="LEFT","LEFT",IF(BV16="LEFT","LEFT",IF(CI16="LEFT","LEFT","P"))))))))</f>
        <v/>
      </c>
      <c r="DV16" s="255" t="str">
        <f>IF('વિદ્યાર્થી માહિતી'!C11="","",IF(DU16="LEFT","LEFT",IF(L16&lt;33,"નાપાસ",IF(Y16&lt;33,"નાપાસ",IF(AL16&lt;33,"નાપાસ",IF(AY16&lt;33,"નાપાસ",IF(BL16&lt;33,"નાપાસ",IF(BY16&lt;33,"નાપાસ",IF(CL16&lt;33,"નાપાસ",IF(CW16&lt;33,"નાપાસ",IF(DH16&lt;33,"નાપાસ",IF(DS16&lt;33,"નાપાસ","પાસ"))))))))))))</f>
        <v/>
      </c>
      <c r="DW16" s="255" t="str">
        <f>IF('વિદ્યાર્થી માહિતી'!C11="","",IF(J16&gt;0,"સિદ્ધિગુણથી પાસ",IF(W16&gt;0,"સિદ્ધિગુણથી પાસ",IF(AJ16&gt;0,"સિદ્ધિગુણથી પાસ",IF(AW16&gt;0,"સિદ્ધિગુણથી પાસ",IF(BJ16&gt;0,"સિદ્ધિગુણથી પાસ",IF(BW16&gt;0,"સિદ્ધિગુણથી પાસ",IF(CJ16&gt;0,"સિદ્ધિગુણથી પાસ",DV16))))))))</f>
        <v/>
      </c>
      <c r="DX16" s="255" t="str">
        <f>IF('વિદ્યાર્થી માહિતી'!C11="","",IF(K16&gt;0,"કૃપાગુણથી પાસ",IF(X16&gt;0,"કૃપાગુણથી પાસ",IF(AK16&gt;0,"કૃપાગુણથી પાસ",IF(AX16&gt;0,"કૃપાગુણથી પાસ",IF(BK16&gt;0,"કૃપાગુણથી પાસ",IF(BX16&gt;0,"કૃપાગુણથી પાસ",IF(CK16&gt;0,"કૃપાગુણથી પાસ",DV16))))))))</f>
        <v/>
      </c>
      <c r="DY16" s="255" t="str">
        <f>IF('સમગ્ર પરિણામ '!DX16="કૃપાગુણથી પાસ","કૃપાગુણથી પાસ",IF(DW16="સિદ્ધિગુણથી પાસ","સિદ્ધિગુણથી પાસ",DX16))</f>
        <v/>
      </c>
      <c r="DZ16" s="130" t="str">
        <f>IF('વિદ્યાર્થી માહિતી'!C11="","",'વિદ્યાર્થી માહિતી'!G11)</f>
        <v/>
      </c>
      <c r="EA16" s="45" t="str">
        <f>'S1'!N13</f>
        <v/>
      </c>
    </row>
    <row r="17" spans="1:131" ht="23.25" customHeight="1" x14ac:dyDescent="0.2">
      <c r="A17" s="41">
        <f>'વિદ્યાર્થી માહિતી'!A12</f>
        <v>11</v>
      </c>
      <c r="B17" s="41" t="str">
        <f>IF('વિદ્યાર્થી માહિતી'!B12="","",'વિદ્યાર્થી માહિતી'!B12)</f>
        <v/>
      </c>
      <c r="C17" s="52" t="str">
        <f>IF('વિદ્યાર્થી માહિતી'!C12="","",'વિદ્યાર્થી માહિતી'!C12)</f>
        <v/>
      </c>
      <c r="D17" s="101" t="str">
        <f>IF('વિદ્યાર્થી માહિતી'!C12="","",'T-1'!F15)</f>
        <v/>
      </c>
      <c r="E17" s="101" t="str">
        <f>IF('વિદ્યાર્થી માહિતી'!C12="","",'T-2'!F15)</f>
        <v/>
      </c>
      <c r="F17" s="101" t="str">
        <f>IF('વિદ્યાર્થી માહિતી'!C12="","",'T-3'!E15)</f>
        <v/>
      </c>
      <c r="G17" s="102" t="str">
        <f>IF('વિદ્યાર્થી માહિતી'!C12="","",આંતરિક!H15)</f>
        <v/>
      </c>
      <c r="H17" s="103" t="str">
        <f t="shared" si="0"/>
        <v/>
      </c>
      <c r="I17" s="104" t="str">
        <f t="shared" si="1"/>
        <v/>
      </c>
      <c r="J17" s="105" t="str">
        <f>IF('વિદ્યાર્થી માહિતી'!C12="","",'સિદ્ધિ+કૃપા'!G15)</f>
        <v/>
      </c>
      <c r="K17" s="101" t="str">
        <f>IF('વિદ્યાર્થી માહિતી'!C12="","",'સિદ્ધિ+કૃપા'!H15)</f>
        <v/>
      </c>
      <c r="L17" s="101" t="str">
        <f t="shared" si="2"/>
        <v/>
      </c>
      <c r="M17" s="106" t="str">
        <f t="shared" si="3"/>
        <v/>
      </c>
      <c r="O17" s="41" t="str">
        <f>IF('વિદ્યાર્થી માહિતી'!B12="","",'વિદ્યાર્થી માહિતી'!B12)</f>
        <v/>
      </c>
      <c r="P17" s="41" t="str">
        <f>IF('વિદ્યાર્થી માહિતી'!C12="","",'વિદ્યાર્થી માહિતી'!C12)</f>
        <v/>
      </c>
      <c r="Q17" s="101" t="str">
        <f>IF('વિદ્યાર્થી માહિતી'!C12="","",'T-1'!G15)</f>
        <v/>
      </c>
      <c r="R17" s="101" t="str">
        <f>IF('વિદ્યાર્થી માહિતી'!C12="","",'T-2'!G15)</f>
        <v/>
      </c>
      <c r="S17" s="101" t="str">
        <f>IF('વિદ્યાર્થી માહિતી'!C12="","",'T-3'!F15)</f>
        <v/>
      </c>
      <c r="T17" s="102" t="str">
        <f>IF('વિદ્યાર્થી માહિતી'!C12="","",આંતરિક!N15)</f>
        <v/>
      </c>
      <c r="U17" s="103" t="str">
        <f>IF('વિદ્યાર્થી માહિતી'!C12="","",ROUND(SUM(Q17:T17),0))</f>
        <v/>
      </c>
      <c r="V17" s="104" t="str">
        <f>IF('વિદ્યાર્થી માહિતી'!C12="","",IF(S17="LEFT","LEFT",ROUND(U17/2,0)))</f>
        <v/>
      </c>
      <c r="W17" s="105" t="str">
        <f>IF('વિદ્યાર્થી માહિતી'!C12="","",'સિદ્ધિ+કૃપા'!J15)</f>
        <v/>
      </c>
      <c r="X17" s="101" t="str">
        <f>IF('વિદ્યાર્થી માહિતી'!C12="","",'સિદ્ધિ+કૃપા'!K15)</f>
        <v/>
      </c>
      <c r="Y17" s="101" t="str">
        <f>IF('વિદ્યાર્થી માહિતી'!C12="","",IF(S17="LEFT","LEFT",SUM(V17:X17)))</f>
        <v/>
      </c>
      <c r="Z17" s="106" t="str">
        <f t="shared" si="4"/>
        <v/>
      </c>
      <c r="AB17" s="41" t="str">
        <f>IF('વિદ્યાર્થી માહિતી'!B12="","",'વિદ્યાર્થી માહિતી'!B12)</f>
        <v/>
      </c>
      <c r="AC17" s="41" t="str">
        <f>IF('વિદ્યાર્થી માહિતી'!C12="","",'વિદ્યાર્થી માહિતી'!C12)</f>
        <v/>
      </c>
      <c r="AD17" s="101" t="str">
        <f>IF('વિદ્યાર્થી માહિતી'!C12="","",'T-1'!H15)</f>
        <v/>
      </c>
      <c r="AE17" s="101" t="str">
        <f>IF('વિદ્યાર્થી માહિતી'!C12="","",'T-2'!H15)</f>
        <v/>
      </c>
      <c r="AF17" s="101" t="str">
        <f>IF('વિદ્યાર્થી માહિતી'!C12="","",'T-3'!G15)</f>
        <v/>
      </c>
      <c r="AG17" s="102" t="str">
        <f>IF('વિદ્યાર્થી માહિતી'!C12="","",આંતરિક!T15)</f>
        <v/>
      </c>
      <c r="AH17" s="103" t="str">
        <f>IF('વિદ્યાર્થી માહિતી'!C12="","",ROUND(SUM(AD17:AG17),0))</f>
        <v/>
      </c>
      <c r="AI17" s="104" t="str">
        <f>IF('વિદ્યાર્થી માહિતી'!C12="","",IF(AF17="LEFT","LEFT",ROUND(AH17/2,0)))</f>
        <v/>
      </c>
      <c r="AJ17" s="105" t="str">
        <f>IF('વિદ્યાર્થી માહિતી'!C12="","",'સિદ્ધિ+કૃપા'!M15)</f>
        <v/>
      </c>
      <c r="AK17" s="101" t="str">
        <f>IF('વિદ્યાર્થી માહિતી'!C12="","",'સિદ્ધિ+કૃપા'!N15)</f>
        <v/>
      </c>
      <c r="AL17" s="101" t="str">
        <f>IF('વિદ્યાર્થી માહિતી'!C12="","",IF(AF17="LEFT","LEFT",SUM(AI17:AK17)))</f>
        <v/>
      </c>
      <c r="AM17" s="106" t="str">
        <f t="shared" si="5"/>
        <v/>
      </c>
      <c r="AO17" s="41" t="str">
        <f>IF('વિદ્યાર્થી માહિતી'!B12="","",'વિદ્યાર્થી માહિતી'!B12)</f>
        <v/>
      </c>
      <c r="AP17" s="41" t="str">
        <f>IF('વિદ્યાર્થી માહિતી'!C12="","",'વિદ્યાર્થી માહિતી'!C12)</f>
        <v/>
      </c>
      <c r="AQ17" s="101" t="str">
        <f>IF('વિદ્યાર્થી માહિતી'!C12="","",'T-1'!I15)</f>
        <v/>
      </c>
      <c r="AR17" s="101" t="str">
        <f>IF('વિદ્યાર્થી માહિતી'!C12="","",'T-2'!I15)</f>
        <v/>
      </c>
      <c r="AS17" s="101" t="str">
        <f>IF('વિદ્યાર્થી માહિતી'!C12="","",'T-3'!H15)</f>
        <v/>
      </c>
      <c r="AT17" s="102" t="str">
        <f>IF('વિદ્યાર્થી માહિતી'!C12="","",આંતરિક!Z15)</f>
        <v/>
      </c>
      <c r="AU17" s="103" t="str">
        <f>IF('વિદ્યાર્થી માહિતી'!C12="","",ROUND(SUM(AQ17:AT17),0))</f>
        <v/>
      </c>
      <c r="AV17" s="104" t="str">
        <f>IF('વિદ્યાર્થી માહિતી'!C12="","",IF(AS17="LEFT","LEFT",ROUND(AU17/2,0)))</f>
        <v/>
      </c>
      <c r="AW17" s="105" t="str">
        <f>IF('વિદ્યાર્થી માહિતી'!C12="","",'સિદ્ધિ+કૃપા'!P15)</f>
        <v/>
      </c>
      <c r="AX17" s="101" t="str">
        <f>IF('વિદ્યાર્થી માહિતી'!C12="","",'સિદ્ધિ+કૃપા'!Q15)</f>
        <v/>
      </c>
      <c r="AY17" s="101" t="str">
        <f>IF('વિદ્યાર્થી માહિતી'!C12="","",IF(AS17="LEFT","LEFT",SUM(AV17:AX17)))</f>
        <v/>
      </c>
      <c r="AZ17" s="106" t="str">
        <f t="shared" si="6"/>
        <v/>
      </c>
      <c r="BB17" s="41" t="str">
        <f>IF('વિદ્યાર્થી માહિતી'!C12="","",'વિદ્યાર્થી માહિતી'!B12)</f>
        <v/>
      </c>
      <c r="BC17" s="41" t="str">
        <f>IF('વિદ્યાર્થી માહિતી'!C12="","",'વિદ્યાર્થી માહિતી'!C12)</f>
        <v/>
      </c>
      <c r="BD17" s="101" t="str">
        <f>IF('વિદ્યાર્થી માહિતી'!C12="","",'T-1'!J15)</f>
        <v/>
      </c>
      <c r="BE17" s="101" t="str">
        <f>IF('વિદ્યાર્થી માહિતી'!C12="","",'T-2'!J15)</f>
        <v/>
      </c>
      <c r="BF17" s="101" t="str">
        <f>IF('વિદ્યાર્થી માહિતી'!C12="","",'T-3'!I15)</f>
        <v/>
      </c>
      <c r="BG17" s="102" t="str">
        <f>IF('વિદ્યાર્થી માહિતી'!C12="","",આંતરિક!AF15)</f>
        <v/>
      </c>
      <c r="BH17" s="103" t="str">
        <f>IF('વિદ્યાર્થી માહિતી'!C12="","",ROUND(SUM(BD17:BG17),0))</f>
        <v/>
      </c>
      <c r="BI17" s="104" t="str">
        <f>IF('વિદ્યાર્થી માહિતી'!C12="","",IF(BF17="LEFT","LEFT",ROUND(BH17/2,0)))</f>
        <v/>
      </c>
      <c r="BJ17" s="105" t="str">
        <f>IF('વિદ્યાર્થી માહિતી'!C12="","",'સિદ્ધિ+કૃપા'!S15)</f>
        <v/>
      </c>
      <c r="BK17" s="101" t="str">
        <f>IF('વિદ્યાર્થી માહિતી'!C12="","",'સિદ્ધિ+કૃપા'!T15)</f>
        <v/>
      </c>
      <c r="BL17" s="101" t="str">
        <f>IF('વિદ્યાર્થી માહિતી'!C12="","",IF(BF17="LEFT","LEFT",SUM(BI17:BK17)))</f>
        <v/>
      </c>
      <c r="BM17" s="106" t="str">
        <f t="shared" si="7"/>
        <v/>
      </c>
      <c r="BO17" s="41" t="str">
        <f>IF('વિદ્યાર્થી માહિતી'!C12="","",'વિદ્યાર્થી માહિતી'!B12)</f>
        <v/>
      </c>
      <c r="BP17" s="41" t="str">
        <f>IF('વિદ્યાર્થી માહિતી'!C12="","",'વિદ્યાર્થી માહિતી'!C12)</f>
        <v/>
      </c>
      <c r="BQ17" s="101" t="str">
        <f>IF('વિદ્યાર્થી માહિતી'!C12="","",'T-1'!K15)</f>
        <v/>
      </c>
      <c r="BR17" s="101" t="str">
        <f>IF('વિદ્યાર્થી માહિતી'!C12="","",'T-2'!K15)</f>
        <v/>
      </c>
      <c r="BS17" s="101" t="str">
        <f>IF('વિદ્યાર્થી માહિતી'!C12="","",'T-3'!J15)</f>
        <v/>
      </c>
      <c r="BT17" s="102" t="str">
        <f>IF('વિદ્યાર્થી માહિતી'!C12="","",આંતરિક!AL15)</f>
        <v/>
      </c>
      <c r="BU17" s="103" t="str">
        <f>IF('વિદ્યાર્થી માહિતી'!C12="","",ROUND(SUM(BQ17:BT17),0))</f>
        <v/>
      </c>
      <c r="BV17" s="104" t="str">
        <f>IF('વિદ્યાર્થી માહિતી'!C12="","",IF(BS17="LEFT","LEFT",ROUND(BU17/2,0)))</f>
        <v/>
      </c>
      <c r="BW17" s="105" t="str">
        <f>IF('વિદ્યાર્થી માહિતી'!C12="","",'સિદ્ધિ+કૃપા'!V15)</f>
        <v/>
      </c>
      <c r="BX17" s="101" t="str">
        <f>IF('વિદ્યાર્થી માહિતી'!C12="","",'સિદ્ધિ+કૃપા'!W15)</f>
        <v/>
      </c>
      <c r="BY17" s="101" t="str">
        <f>IF('વિદ્યાર્થી માહિતી'!C12="","",IF(BS17="LEFT","LEFT",SUM(BV17:BX17)))</f>
        <v/>
      </c>
      <c r="BZ17" s="106" t="str">
        <f t="shared" si="8"/>
        <v/>
      </c>
      <c r="CB17" s="41" t="str">
        <f>IF('વિદ્યાર્થી માહિતી'!C12="","",'વિદ્યાર્થી માહિતી'!B12)</f>
        <v/>
      </c>
      <c r="CC17" s="41" t="str">
        <f>IF('વિદ્યાર્થી માહિતી'!C12="","",'વિદ્યાર્થી માહિતી'!C12)</f>
        <v/>
      </c>
      <c r="CD17" s="101" t="str">
        <f>IF('વિદ્યાર્થી માહિતી'!C12="","",'T-1'!L15)</f>
        <v/>
      </c>
      <c r="CE17" s="101" t="str">
        <f>IF('વિદ્યાર્થી માહિતી'!C12="","",'T-2'!L15)</f>
        <v/>
      </c>
      <c r="CF17" s="101" t="str">
        <f>IF('વિદ્યાર્થી માહિતી'!C12="","",'T-3'!K15)</f>
        <v/>
      </c>
      <c r="CG17" s="102" t="str">
        <f>IF('વિદ્યાર્થી માહિતી'!C12="","",આંતરિક!AR15)</f>
        <v/>
      </c>
      <c r="CH17" s="103" t="str">
        <f>IF('વિદ્યાર્થી માહિતી'!C12="","",ROUND(SUM(CD17:CG17),0))</f>
        <v/>
      </c>
      <c r="CI17" s="104" t="str">
        <f>IF('વિદ્યાર્થી માહિતી'!C12="","",IF(CF17="LEFT","LEFT",ROUND(CH17/2,0)))</f>
        <v/>
      </c>
      <c r="CJ17" s="105" t="str">
        <f>IF('વિદ્યાર્થી માહિતી'!C12="","",'સિદ્ધિ+કૃપા'!Y15)</f>
        <v/>
      </c>
      <c r="CK17" s="101" t="str">
        <f>IF('વિદ્યાર્થી માહિતી'!C12="","",'સિદ્ધિ+કૃપા'!Z15)</f>
        <v/>
      </c>
      <c r="CL17" s="101" t="str">
        <f>IF('વિદ્યાર્થી માહિતી'!C12="","",IF(CF17="LEFT","LEFT",SUM(CI17:CK17)))</f>
        <v/>
      </c>
      <c r="CM17" s="106" t="str">
        <f t="shared" si="9"/>
        <v/>
      </c>
      <c r="CO17" s="41" t="str">
        <f>IF('વિદ્યાર્થી માહિતી'!B12="","",'વિદ્યાર્થી માહિતી'!B12)</f>
        <v/>
      </c>
      <c r="CP17" s="41" t="str">
        <f>IF('વિદ્યાર્થી માહિતી'!C12="","",'વિદ્યાર્થી માહિતી'!C12)</f>
        <v/>
      </c>
      <c r="CQ17" s="101" t="str">
        <f>IF('વિદ્યાર્થી માહિતી'!C12="","",'T-3'!L15)</f>
        <v/>
      </c>
      <c r="CR17" s="101" t="str">
        <f>IF('વિદ્યાર્થી માહિતી'!C12="","",'T-3'!M15)</f>
        <v/>
      </c>
      <c r="CS17" s="102" t="str">
        <f>IF('વિદ્યાર્થી માહિતી'!C12="","",આંતરિક!AV15)</f>
        <v/>
      </c>
      <c r="CT17" s="104" t="str">
        <f>IF('વિદ્યાર્થી માહિતી'!C12="","",SUM(CQ17:CS17))</f>
        <v/>
      </c>
      <c r="CU17" s="105" t="str">
        <f>IF('વિદ્યાર્થી માહિતી'!C12="","",'સિદ્ધિ+કૃપા'!AB15)</f>
        <v/>
      </c>
      <c r="CV17" s="101" t="str">
        <f>IF('વિદ્યાર્થી માહિતી'!C12="","",'સિદ્ધિ+કૃપા'!AC15)</f>
        <v/>
      </c>
      <c r="CW17" s="101" t="str">
        <f>IF('વિદ્યાર્થી માહિતી'!C12="","",SUM(CT17:CV17))</f>
        <v/>
      </c>
      <c r="CX17" s="106" t="str">
        <f t="shared" si="10"/>
        <v/>
      </c>
      <c r="CZ17" s="41" t="str">
        <f>IF('વિદ્યાર્થી માહિતી'!C12="","",'વિદ્યાર્થી માહિતી'!B12)</f>
        <v/>
      </c>
      <c r="DA17" s="41" t="str">
        <f>IF('વિદ્યાર્થી માહિતી'!C12="","",'વિદ્યાર્થી માહિતી'!C12)</f>
        <v/>
      </c>
      <c r="DB17" s="101" t="str">
        <f>IF('વિદ્યાર્થી માહિતી'!C12="","",'T-3'!N15)</f>
        <v/>
      </c>
      <c r="DC17" s="101" t="str">
        <f>IF('વિદ્યાર્થી માહિતી'!C12="","",'T-3'!O15)</f>
        <v/>
      </c>
      <c r="DD17" s="102" t="str">
        <f>IF('વિદ્યાર્થી માહિતી'!C12="","",આંતરિક!AZ15)</f>
        <v/>
      </c>
      <c r="DE17" s="104" t="str">
        <f>IF('વિદ્યાર્થી માહિતી'!C12="","",SUM(DB17:DD17))</f>
        <v/>
      </c>
      <c r="DF17" s="105" t="str">
        <f>IF('વિદ્યાર્થી માહિતી'!C12="","",'સિદ્ધિ+કૃપા'!AE15)</f>
        <v/>
      </c>
      <c r="DG17" s="101" t="str">
        <f>IF('વિદ્યાર્થી માહિતી'!C12="","",'સિદ્ધિ+કૃપા'!AF15)</f>
        <v/>
      </c>
      <c r="DH17" s="101" t="str">
        <f>IF('વિદ્યાર્થી માહિતી'!C12="","",SUM(DE17:DG17))</f>
        <v/>
      </c>
      <c r="DI17" s="106" t="str">
        <f t="shared" si="11"/>
        <v/>
      </c>
      <c r="DJ17" s="25" t="str">
        <f>IF('વિદ્યાર્થી માહિતી'!M12="","",'વિદ્યાર્થી માહિતી'!M12)</f>
        <v/>
      </c>
      <c r="DK17" s="41" t="str">
        <f>IF('વિદ્યાર્થી માહિતી'!C12="","",'વિદ્યાર્થી માહિતી'!B12)</f>
        <v/>
      </c>
      <c r="DL17" s="41" t="str">
        <f>IF('વિદ્યાર્થી માહિતી'!C12="","",'વિદ્યાર્થી માહિતી'!C12)</f>
        <v/>
      </c>
      <c r="DM17" s="101" t="str">
        <f>IF('વિદ્યાર્થી માહિતી'!C12="","",'T-3'!P15)</f>
        <v/>
      </c>
      <c r="DN17" s="101" t="str">
        <f>IF('વિદ્યાર્થી માહિતી'!C12="","",'T-3'!Q15)</f>
        <v/>
      </c>
      <c r="DO17" s="102" t="str">
        <f>IF('વિદ્યાર્થી માહિતી'!C12="","",આંતરિક!BD15)</f>
        <v/>
      </c>
      <c r="DP17" s="104" t="str">
        <f>IF('વિદ્યાર્થી માહિતી'!C12="","",SUM(DM17:DO17))</f>
        <v/>
      </c>
      <c r="DQ17" s="105" t="str">
        <f>IF('વિદ્યાર્થી માહિતી'!C12="","",'સિદ્ધિ+કૃપા'!AH15)</f>
        <v/>
      </c>
      <c r="DR17" s="101" t="str">
        <f>IF('વિદ્યાર્થી માહિતી'!C12="","",'સિદ્ધિ+કૃપા'!AI15)</f>
        <v/>
      </c>
      <c r="DS17" s="101" t="str">
        <f>IF('વિદ્યાર્થી માહિતી'!C12="","",SUM(DP17:DR17))</f>
        <v/>
      </c>
      <c r="DT17" s="106" t="str">
        <f t="shared" si="12"/>
        <v/>
      </c>
      <c r="DU17" s="255" t="str">
        <f>IF('વિદ્યાર્થી માહિતી'!C12="","",IF(I17="LEFT","LEFT",IF(V17="LEFT","LEFT",IF(AI17="LEFT","LEFT",IF(AV17="LEFT","LEFT",IF(BI17="LEFT","LEFT",IF(BV17="LEFT","LEFT",IF(CI17="LEFT","LEFT","P"))))))))</f>
        <v/>
      </c>
      <c r="DV17" s="255" t="str">
        <f>IF('વિદ્યાર્થી માહિતી'!C12="","",IF(DU17="LEFT","LEFT",IF(L17&lt;33,"નાપાસ",IF(Y17&lt;33,"નાપાસ",IF(AL17&lt;33,"નાપાસ",IF(AY17&lt;33,"નાપાસ",IF(BL17&lt;33,"નાપાસ",IF(BY17&lt;33,"નાપાસ",IF(CL17&lt;33,"નાપાસ",IF(CW17&lt;33,"નાપાસ",IF(DH17&lt;33,"નાપાસ",IF(DS17&lt;33,"નાપાસ","પાસ"))))))))))))</f>
        <v/>
      </c>
      <c r="DW17" s="255" t="str">
        <f>IF('વિદ્યાર્થી માહિતી'!C12="","",IF(J17&gt;0,"સિદ્ધિગુણથી પાસ",IF(W17&gt;0,"સિદ્ધિગુણથી પાસ",IF(AJ17&gt;0,"સિદ્ધિગુણથી પાસ",IF(AW17&gt;0,"સિદ્ધિગુણથી પાસ",IF(BJ17&gt;0,"સિદ્ધિગુણથી પાસ",IF(BW17&gt;0,"સિદ્ધિગુણથી પાસ",IF(CJ17&gt;0,"સિદ્ધિગુણથી પાસ",DV17))))))))</f>
        <v/>
      </c>
      <c r="DX17" s="255" t="str">
        <f>IF('વિદ્યાર્થી માહિતી'!C12="","",IF(K17&gt;0,"કૃપાગુણથી પાસ",IF(X17&gt;0,"કૃપાગુણથી પાસ",IF(AK17&gt;0,"કૃપાગુણથી પાસ",IF(AX17&gt;0,"કૃપાગુણથી પાસ",IF(BK17&gt;0,"કૃપાગુણથી પાસ",IF(BX17&gt;0,"કૃપાગુણથી પાસ",IF(CK17&gt;0,"કૃપાગુણથી પાસ",DV17))))))))</f>
        <v/>
      </c>
      <c r="DY17" s="255" t="str">
        <f>IF('સમગ્ર પરિણામ '!DX17="કૃપાગુણથી પાસ","કૃપાગુણથી પાસ",IF(DW17="સિદ્ધિગુણથી પાસ","સિદ્ધિગુણથી પાસ",DX17))</f>
        <v/>
      </c>
      <c r="DZ17" s="130" t="str">
        <f>IF('વિદ્યાર્થી માહિતી'!C12="","",'વિદ્યાર્થી માહિતી'!G12)</f>
        <v/>
      </c>
      <c r="EA17" s="45" t="str">
        <f>'S1'!N14</f>
        <v/>
      </c>
    </row>
    <row r="18" spans="1:131" ht="23.25" customHeight="1" x14ac:dyDescent="0.2">
      <c r="A18" s="41">
        <f>'વિદ્યાર્થી માહિતી'!A13</f>
        <v>12</v>
      </c>
      <c r="B18" s="41" t="str">
        <f>IF('વિદ્યાર્થી માહિતી'!B13="","",'વિદ્યાર્થી માહિતી'!B13)</f>
        <v/>
      </c>
      <c r="C18" s="52" t="str">
        <f>IF('વિદ્યાર્થી માહિતી'!C13="","",'વિદ્યાર્થી માહિતી'!C13)</f>
        <v/>
      </c>
      <c r="D18" s="101" t="str">
        <f>IF('વિદ્યાર્થી માહિતી'!C13="","",'T-1'!F16)</f>
        <v/>
      </c>
      <c r="E18" s="101" t="str">
        <f>IF('વિદ્યાર્થી માહિતી'!C13="","",'T-2'!F16)</f>
        <v/>
      </c>
      <c r="F18" s="101" t="str">
        <f>IF('વિદ્યાર્થી માહિતી'!C13="","",'T-3'!E16)</f>
        <v/>
      </c>
      <c r="G18" s="102" t="str">
        <f>IF('વિદ્યાર્થી માહિતી'!C13="","",આંતરિક!H16)</f>
        <v/>
      </c>
      <c r="H18" s="103" t="str">
        <f t="shared" si="0"/>
        <v/>
      </c>
      <c r="I18" s="104" t="str">
        <f t="shared" si="1"/>
        <v/>
      </c>
      <c r="J18" s="105" t="str">
        <f>IF('વિદ્યાર્થી માહિતી'!C13="","",'સિદ્ધિ+કૃપા'!G16)</f>
        <v/>
      </c>
      <c r="K18" s="101" t="str">
        <f>IF('વિદ્યાર્થી માહિતી'!C13="","",'સિદ્ધિ+કૃપા'!H16)</f>
        <v/>
      </c>
      <c r="L18" s="101" t="str">
        <f t="shared" si="2"/>
        <v/>
      </c>
      <c r="M18" s="106" t="str">
        <f t="shared" si="3"/>
        <v/>
      </c>
      <c r="O18" s="41" t="str">
        <f>IF('વિદ્યાર્થી માહિતી'!B13="","",'વિદ્યાર્થી માહિતી'!B13)</f>
        <v/>
      </c>
      <c r="P18" s="41" t="str">
        <f>IF('વિદ્યાર્થી માહિતી'!C13="","",'વિદ્યાર્થી માહિતી'!C13)</f>
        <v/>
      </c>
      <c r="Q18" s="101" t="str">
        <f>IF('વિદ્યાર્થી માહિતી'!C13="","",'T-1'!G16)</f>
        <v/>
      </c>
      <c r="R18" s="101" t="str">
        <f>IF('વિદ્યાર્થી માહિતી'!C13="","",'T-2'!G16)</f>
        <v/>
      </c>
      <c r="S18" s="101" t="str">
        <f>IF('વિદ્યાર્થી માહિતી'!C13="","",'T-3'!F16)</f>
        <v/>
      </c>
      <c r="T18" s="102" t="str">
        <f>IF('વિદ્યાર્થી માહિતી'!C13="","",આંતરિક!N16)</f>
        <v/>
      </c>
      <c r="U18" s="103" t="str">
        <f>IF('વિદ્યાર્થી માહિતી'!C13="","",ROUND(SUM(Q18:T18),0))</f>
        <v/>
      </c>
      <c r="V18" s="104" t="str">
        <f>IF('વિદ્યાર્થી માહિતી'!C13="","",IF(S18="LEFT","LEFT",ROUND(U18/2,0)))</f>
        <v/>
      </c>
      <c r="W18" s="105" t="str">
        <f>IF('વિદ્યાર્થી માહિતી'!C13="","",'સિદ્ધિ+કૃપા'!J16)</f>
        <v/>
      </c>
      <c r="X18" s="101" t="str">
        <f>IF('વિદ્યાર્થી માહિતી'!C13="","",'સિદ્ધિ+કૃપા'!K16)</f>
        <v/>
      </c>
      <c r="Y18" s="101" t="str">
        <f>IF('વિદ્યાર્થી માહિતી'!C13="","",IF(S18="LEFT","LEFT",SUM(V18:X18)))</f>
        <v/>
      </c>
      <c r="Z18" s="106" t="str">
        <f t="shared" si="4"/>
        <v/>
      </c>
      <c r="AB18" s="41" t="str">
        <f>IF('વિદ્યાર્થી માહિતી'!B13="","",'વિદ્યાર્થી માહિતી'!B13)</f>
        <v/>
      </c>
      <c r="AC18" s="41" t="str">
        <f>IF('વિદ્યાર્થી માહિતી'!C13="","",'વિદ્યાર્થી માહિતી'!C13)</f>
        <v/>
      </c>
      <c r="AD18" s="101" t="str">
        <f>IF('વિદ્યાર્થી માહિતી'!C13="","",'T-1'!H16)</f>
        <v/>
      </c>
      <c r="AE18" s="101" t="str">
        <f>IF('વિદ્યાર્થી માહિતી'!C13="","",'T-2'!H16)</f>
        <v/>
      </c>
      <c r="AF18" s="101" t="str">
        <f>IF('વિદ્યાર્થી માહિતી'!C13="","",'T-3'!G16)</f>
        <v/>
      </c>
      <c r="AG18" s="102" t="str">
        <f>IF('વિદ્યાર્થી માહિતી'!C13="","",આંતરિક!T16)</f>
        <v/>
      </c>
      <c r="AH18" s="103" t="str">
        <f>IF('વિદ્યાર્થી માહિતી'!C13="","",ROUND(SUM(AD18:AG18),0))</f>
        <v/>
      </c>
      <c r="AI18" s="104" t="str">
        <f>IF('વિદ્યાર્થી માહિતી'!C13="","",IF(AF18="LEFT","LEFT",ROUND(AH18/2,0)))</f>
        <v/>
      </c>
      <c r="AJ18" s="105" t="str">
        <f>IF('વિદ્યાર્થી માહિતી'!C13="","",'સિદ્ધિ+કૃપા'!M16)</f>
        <v/>
      </c>
      <c r="AK18" s="101" t="str">
        <f>IF('વિદ્યાર્થી માહિતી'!C13="","",'સિદ્ધિ+કૃપા'!N16)</f>
        <v/>
      </c>
      <c r="AL18" s="101" t="str">
        <f>IF('વિદ્યાર્થી માહિતી'!C13="","",IF(AF18="LEFT","LEFT",SUM(AI18:AK18)))</f>
        <v/>
      </c>
      <c r="AM18" s="106" t="str">
        <f t="shared" si="5"/>
        <v/>
      </c>
      <c r="AO18" s="41" t="str">
        <f>IF('વિદ્યાર્થી માહિતી'!B13="","",'વિદ્યાર્થી માહિતી'!B13)</f>
        <v/>
      </c>
      <c r="AP18" s="41" t="str">
        <f>IF('વિદ્યાર્થી માહિતી'!C13="","",'વિદ્યાર્થી માહિતી'!C13)</f>
        <v/>
      </c>
      <c r="AQ18" s="101" t="str">
        <f>IF('વિદ્યાર્થી માહિતી'!C13="","",'T-1'!I16)</f>
        <v/>
      </c>
      <c r="AR18" s="101" t="str">
        <f>IF('વિદ્યાર્થી માહિતી'!C13="","",'T-2'!I16)</f>
        <v/>
      </c>
      <c r="AS18" s="101" t="str">
        <f>IF('વિદ્યાર્થી માહિતી'!C13="","",'T-3'!H16)</f>
        <v/>
      </c>
      <c r="AT18" s="102" t="str">
        <f>IF('વિદ્યાર્થી માહિતી'!C13="","",આંતરિક!Z16)</f>
        <v/>
      </c>
      <c r="AU18" s="103" t="str">
        <f>IF('વિદ્યાર્થી માહિતી'!C13="","",ROUND(SUM(AQ18:AT18),0))</f>
        <v/>
      </c>
      <c r="AV18" s="104" t="str">
        <f>IF('વિદ્યાર્થી માહિતી'!C13="","",IF(AS18="LEFT","LEFT",ROUND(AU18/2,0)))</f>
        <v/>
      </c>
      <c r="AW18" s="105" t="str">
        <f>IF('વિદ્યાર્થી માહિતી'!C13="","",'સિદ્ધિ+કૃપા'!P16)</f>
        <v/>
      </c>
      <c r="AX18" s="101" t="str">
        <f>IF('વિદ્યાર્થી માહિતી'!C13="","",'સિદ્ધિ+કૃપા'!Q16)</f>
        <v/>
      </c>
      <c r="AY18" s="101" t="str">
        <f>IF('વિદ્યાર્થી માહિતી'!C13="","",IF(AS18="LEFT","LEFT",SUM(AV18:AX18)))</f>
        <v/>
      </c>
      <c r="AZ18" s="106" t="str">
        <f t="shared" si="6"/>
        <v/>
      </c>
      <c r="BB18" s="41" t="str">
        <f>IF('વિદ્યાર્થી માહિતી'!C13="","",'વિદ્યાર્થી માહિતી'!B13)</f>
        <v/>
      </c>
      <c r="BC18" s="41" t="str">
        <f>IF('વિદ્યાર્થી માહિતી'!C13="","",'વિદ્યાર્થી માહિતી'!C13)</f>
        <v/>
      </c>
      <c r="BD18" s="101" t="str">
        <f>IF('વિદ્યાર્થી માહિતી'!C13="","",'T-1'!J16)</f>
        <v/>
      </c>
      <c r="BE18" s="101" t="str">
        <f>IF('વિદ્યાર્થી માહિતી'!C13="","",'T-2'!J16)</f>
        <v/>
      </c>
      <c r="BF18" s="101" t="str">
        <f>IF('વિદ્યાર્થી માહિતી'!C13="","",'T-3'!I16)</f>
        <v/>
      </c>
      <c r="BG18" s="102" t="str">
        <f>IF('વિદ્યાર્થી માહિતી'!C13="","",આંતરિક!AF16)</f>
        <v/>
      </c>
      <c r="BH18" s="103" t="str">
        <f>IF('વિદ્યાર્થી માહિતી'!C13="","",ROUND(SUM(BD18:BG18),0))</f>
        <v/>
      </c>
      <c r="BI18" s="104" t="str">
        <f>IF('વિદ્યાર્થી માહિતી'!C13="","",IF(BF18="LEFT","LEFT",ROUND(BH18/2,0)))</f>
        <v/>
      </c>
      <c r="BJ18" s="105" t="str">
        <f>IF('વિદ્યાર્થી માહિતી'!C13="","",'સિદ્ધિ+કૃપા'!S16)</f>
        <v/>
      </c>
      <c r="BK18" s="101" t="str">
        <f>IF('વિદ્યાર્થી માહિતી'!C13="","",'સિદ્ધિ+કૃપા'!T16)</f>
        <v/>
      </c>
      <c r="BL18" s="101" t="str">
        <f>IF('વિદ્યાર્થી માહિતી'!C13="","",IF(BF18="LEFT","LEFT",SUM(BI18:BK18)))</f>
        <v/>
      </c>
      <c r="BM18" s="106" t="str">
        <f t="shared" si="7"/>
        <v/>
      </c>
      <c r="BO18" s="41" t="str">
        <f>IF('વિદ્યાર્થી માહિતી'!C13="","",'વિદ્યાર્થી માહિતી'!B13)</f>
        <v/>
      </c>
      <c r="BP18" s="41" t="str">
        <f>IF('વિદ્યાર્થી માહિતી'!C13="","",'વિદ્યાર્થી માહિતી'!C13)</f>
        <v/>
      </c>
      <c r="BQ18" s="101" t="str">
        <f>IF('વિદ્યાર્થી માહિતી'!C13="","",'T-1'!K16)</f>
        <v/>
      </c>
      <c r="BR18" s="101" t="str">
        <f>IF('વિદ્યાર્થી માહિતી'!C13="","",'T-2'!K16)</f>
        <v/>
      </c>
      <c r="BS18" s="101" t="str">
        <f>IF('વિદ્યાર્થી માહિતી'!C13="","",'T-3'!J16)</f>
        <v/>
      </c>
      <c r="BT18" s="102" t="str">
        <f>IF('વિદ્યાર્થી માહિતી'!C13="","",આંતરિક!AL16)</f>
        <v/>
      </c>
      <c r="BU18" s="103" t="str">
        <f>IF('વિદ્યાર્થી માહિતી'!C13="","",ROUND(SUM(BQ18:BT18),0))</f>
        <v/>
      </c>
      <c r="BV18" s="104" t="str">
        <f>IF('વિદ્યાર્થી માહિતી'!C13="","",IF(BS18="LEFT","LEFT",ROUND(BU18/2,0)))</f>
        <v/>
      </c>
      <c r="BW18" s="105" t="str">
        <f>IF('વિદ્યાર્થી માહિતી'!C13="","",'સિદ્ધિ+કૃપા'!V16)</f>
        <v/>
      </c>
      <c r="BX18" s="101" t="str">
        <f>IF('વિદ્યાર્થી માહિતી'!C13="","",'સિદ્ધિ+કૃપા'!W16)</f>
        <v/>
      </c>
      <c r="BY18" s="101" t="str">
        <f>IF('વિદ્યાર્થી માહિતી'!C13="","",IF(BS18="LEFT","LEFT",SUM(BV18:BX18)))</f>
        <v/>
      </c>
      <c r="BZ18" s="106" t="str">
        <f t="shared" si="8"/>
        <v/>
      </c>
      <c r="CB18" s="41" t="str">
        <f>IF('વિદ્યાર્થી માહિતી'!C13="","",'વિદ્યાર્થી માહિતી'!B13)</f>
        <v/>
      </c>
      <c r="CC18" s="41" t="str">
        <f>IF('વિદ્યાર્થી માહિતી'!C13="","",'વિદ્યાર્થી માહિતી'!C13)</f>
        <v/>
      </c>
      <c r="CD18" s="101" t="str">
        <f>IF('વિદ્યાર્થી માહિતી'!C13="","",'T-1'!L16)</f>
        <v/>
      </c>
      <c r="CE18" s="101" t="str">
        <f>IF('વિદ્યાર્થી માહિતી'!C13="","",'T-2'!L16)</f>
        <v/>
      </c>
      <c r="CF18" s="101" t="str">
        <f>IF('વિદ્યાર્થી માહિતી'!C13="","",'T-3'!K16)</f>
        <v/>
      </c>
      <c r="CG18" s="102" t="str">
        <f>IF('વિદ્યાર્થી માહિતી'!C13="","",આંતરિક!AR16)</f>
        <v/>
      </c>
      <c r="CH18" s="103" t="str">
        <f>IF('વિદ્યાર્થી માહિતી'!C13="","",ROUND(SUM(CD18:CG18),0))</f>
        <v/>
      </c>
      <c r="CI18" s="104" t="str">
        <f>IF('વિદ્યાર્થી માહિતી'!C13="","",IF(CF18="LEFT","LEFT",ROUND(CH18/2,0)))</f>
        <v/>
      </c>
      <c r="CJ18" s="105" t="str">
        <f>IF('વિદ્યાર્થી માહિતી'!C13="","",'સિદ્ધિ+કૃપા'!Y16)</f>
        <v/>
      </c>
      <c r="CK18" s="101" t="str">
        <f>IF('વિદ્યાર્થી માહિતી'!C13="","",'સિદ્ધિ+કૃપા'!Z16)</f>
        <v/>
      </c>
      <c r="CL18" s="101" t="str">
        <f>IF('વિદ્યાર્થી માહિતી'!C13="","",IF(CF18="LEFT","LEFT",SUM(CI18:CK18)))</f>
        <v/>
      </c>
      <c r="CM18" s="106" t="str">
        <f t="shared" si="9"/>
        <v/>
      </c>
      <c r="CO18" s="41" t="str">
        <f>IF('વિદ્યાર્થી માહિતી'!B13="","",'વિદ્યાર્થી માહિતી'!B13)</f>
        <v/>
      </c>
      <c r="CP18" s="41" t="str">
        <f>IF('વિદ્યાર્થી માહિતી'!C13="","",'વિદ્યાર્થી માહિતી'!C13)</f>
        <v/>
      </c>
      <c r="CQ18" s="101" t="str">
        <f>IF('વિદ્યાર્થી માહિતી'!C13="","",'T-3'!L16)</f>
        <v/>
      </c>
      <c r="CR18" s="101" t="str">
        <f>IF('વિદ્યાર્થી માહિતી'!C13="","",'T-3'!M16)</f>
        <v/>
      </c>
      <c r="CS18" s="102" t="str">
        <f>IF('વિદ્યાર્થી માહિતી'!C13="","",આંતરિક!AV16)</f>
        <v/>
      </c>
      <c r="CT18" s="104" t="str">
        <f>IF('વિદ્યાર્થી માહિતી'!C13="","",SUM(CQ18:CS18))</f>
        <v/>
      </c>
      <c r="CU18" s="105" t="str">
        <f>IF('વિદ્યાર્થી માહિતી'!C13="","",'સિદ્ધિ+કૃપા'!AB16)</f>
        <v/>
      </c>
      <c r="CV18" s="101" t="str">
        <f>IF('વિદ્યાર્થી માહિતી'!C13="","",'સિદ્ધિ+કૃપા'!AC16)</f>
        <v/>
      </c>
      <c r="CW18" s="101" t="str">
        <f>IF('વિદ્યાર્થી માહિતી'!C13="","",SUM(CT18:CV18))</f>
        <v/>
      </c>
      <c r="CX18" s="106" t="str">
        <f t="shared" si="10"/>
        <v/>
      </c>
      <c r="CZ18" s="41" t="str">
        <f>IF('વિદ્યાર્થી માહિતી'!C13="","",'વિદ્યાર્થી માહિતી'!B13)</f>
        <v/>
      </c>
      <c r="DA18" s="41" t="str">
        <f>IF('વિદ્યાર્થી માહિતી'!C13="","",'વિદ્યાર્થી માહિતી'!C13)</f>
        <v/>
      </c>
      <c r="DB18" s="101" t="str">
        <f>IF('વિદ્યાર્થી માહિતી'!C13="","",'T-3'!N16)</f>
        <v/>
      </c>
      <c r="DC18" s="101" t="str">
        <f>IF('વિદ્યાર્થી માહિતી'!C13="","",'T-3'!O16)</f>
        <v/>
      </c>
      <c r="DD18" s="102" t="str">
        <f>IF('વિદ્યાર્થી માહિતી'!C13="","",આંતરિક!AZ16)</f>
        <v/>
      </c>
      <c r="DE18" s="104" t="str">
        <f>IF('વિદ્યાર્થી માહિતી'!C13="","",SUM(DB18:DD18))</f>
        <v/>
      </c>
      <c r="DF18" s="105" t="str">
        <f>IF('વિદ્યાર્થી માહિતી'!C13="","",'સિદ્ધિ+કૃપા'!AE16)</f>
        <v/>
      </c>
      <c r="DG18" s="101" t="str">
        <f>IF('વિદ્યાર્થી માહિતી'!C13="","",'સિદ્ધિ+કૃપા'!AF16)</f>
        <v/>
      </c>
      <c r="DH18" s="101" t="str">
        <f>IF('વિદ્યાર્થી માહિતી'!C13="","",SUM(DE18:DG18))</f>
        <v/>
      </c>
      <c r="DI18" s="106" t="str">
        <f t="shared" si="11"/>
        <v/>
      </c>
      <c r="DJ18" s="25" t="str">
        <f>IF('વિદ્યાર્થી માહિતી'!M13="","",'વિદ્યાર્થી માહિતી'!M13)</f>
        <v/>
      </c>
      <c r="DK18" s="41" t="str">
        <f>IF('વિદ્યાર્થી માહિતી'!C13="","",'વિદ્યાર્થી માહિતી'!B13)</f>
        <v/>
      </c>
      <c r="DL18" s="41" t="str">
        <f>IF('વિદ્યાર્થી માહિતી'!C13="","",'વિદ્યાર્થી માહિતી'!C13)</f>
        <v/>
      </c>
      <c r="DM18" s="101" t="str">
        <f>IF('વિદ્યાર્થી માહિતી'!C13="","",'T-3'!P16)</f>
        <v/>
      </c>
      <c r="DN18" s="101" t="str">
        <f>IF('વિદ્યાર્થી માહિતી'!C13="","",'T-3'!Q16)</f>
        <v/>
      </c>
      <c r="DO18" s="102" t="str">
        <f>IF('વિદ્યાર્થી માહિતી'!C13="","",આંતરિક!BD16)</f>
        <v/>
      </c>
      <c r="DP18" s="104" t="str">
        <f>IF('વિદ્યાર્થી માહિતી'!C13="","",SUM(DM18:DO18))</f>
        <v/>
      </c>
      <c r="DQ18" s="105" t="str">
        <f>IF('વિદ્યાર્થી માહિતી'!C13="","",'સિદ્ધિ+કૃપા'!AH16)</f>
        <v/>
      </c>
      <c r="DR18" s="101" t="str">
        <f>IF('વિદ્યાર્થી માહિતી'!C13="","",'સિદ્ધિ+કૃપા'!AI16)</f>
        <v/>
      </c>
      <c r="DS18" s="101" t="str">
        <f>IF('વિદ્યાર્થી માહિતી'!C13="","",SUM(DP18:DR18))</f>
        <v/>
      </c>
      <c r="DT18" s="106" t="str">
        <f t="shared" si="12"/>
        <v/>
      </c>
      <c r="DU18" s="255" t="str">
        <f>IF('વિદ્યાર્થી માહિતી'!C13="","",IF(I18="LEFT","LEFT",IF(V18="LEFT","LEFT",IF(AI18="LEFT","LEFT",IF(AV18="LEFT","LEFT",IF(BI18="LEFT","LEFT",IF(BV18="LEFT","LEFT",IF(CI18="LEFT","LEFT","P"))))))))</f>
        <v/>
      </c>
      <c r="DV18" s="255" t="str">
        <f>IF('વિદ્યાર્થી માહિતી'!C13="","",IF(DU18="LEFT","LEFT",IF(L18&lt;33,"નાપાસ",IF(Y18&lt;33,"નાપાસ",IF(AL18&lt;33,"નાપાસ",IF(AY18&lt;33,"નાપાસ",IF(BL18&lt;33,"નાપાસ",IF(BY18&lt;33,"નાપાસ",IF(CL18&lt;33,"નાપાસ",IF(CW18&lt;33,"નાપાસ",IF(DH18&lt;33,"નાપાસ",IF(DS18&lt;33,"નાપાસ","પાસ"))))))))))))</f>
        <v/>
      </c>
      <c r="DW18" s="255" t="str">
        <f>IF('વિદ્યાર્થી માહિતી'!C13="","",IF(J18&gt;0,"સિદ્ધિગુણથી પાસ",IF(W18&gt;0,"સિદ્ધિગુણથી પાસ",IF(AJ18&gt;0,"સિદ્ધિગુણથી પાસ",IF(AW18&gt;0,"સિદ્ધિગુણથી પાસ",IF(BJ18&gt;0,"સિદ્ધિગુણથી પાસ",IF(BW18&gt;0,"સિદ્ધિગુણથી પાસ",IF(CJ18&gt;0,"સિદ્ધિગુણથી પાસ",DV18))))))))</f>
        <v/>
      </c>
      <c r="DX18" s="255" t="str">
        <f>IF('વિદ્યાર્થી માહિતી'!C13="","",IF(K18&gt;0,"કૃપાગુણથી પાસ",IF(X18&gt;0,"કૃપાગુણથી પાસ",IF(AK18&gt;0,"કૃપાગુણથી પાસ",IF(AX18&gt;0,"કૃપાગુણથી પાસ",IF(BK18&gt;0,"કૃપાગુણથી પાસ",IF(BX18&gt;0,"કૃપાગુણથી પાસ",IF(CK18&gt;0,"કૃપાગુણથી પાસ",DV18))))))))</f>
        <v/>
      </c>
      <c r="DY18" s="255" t="str">
        <f>IF('સમગ્ર પરિણામ '!DX18="કૃપાગુણથી પાસ","કૃપાગુણથી પાસ",IF(DW18="સિદ્ધિગુણથી પાસ","સિદ્ધિગુણથી પાસ",DX18))</f>
        <v/>
      </c>
      <c r="DZ18" s="130" t="str">
        <f>IF('વિદ્યાર્થી માહિતી'!C13="","",'વિદ્યાર્થી માહિતી'!G13)</f>
        <v/>
      </c>
      <c r="EA18" s="45" t="str">
        <f>'S1'!N15</f>
        <v/>
      </c>
    </row>
    <row r="19" spans="1:131" ht="23.25" customHeight="1" x14ac:dyDescent="0.2">
      <c r="A19" s="41">
        <f>'વિદ્યાર્થી માહિતી'!A14</f>
        <v>13</v>
      </c>
      <c r="B19" s="41" t="str">
        <f>IF('વિદ્યાર્થી માહિતી'!B14="","",'વિદ્યાર્થી માહિતી'!B14)</f>
        <v/>
      </c>
      <c r="C19" s="52" t="str">
        <f>IF('વિદ્યાર્થી માહિતી'!C14="","",'વિદ્યાર્થી માહિતી'!C14)</f>
        <v/>
      </c>
      <c r="D19" s="101" t="str">
        <f>IF('વિદ્યાર્થી માહિતી'!C14="","",'T-1'!F17)</f>
        <v/>
      </c>
      <c r="E19" s="101" t="str">
        <f>IF('વિદ્યાર્થી માહિતી'!C14="","",'T-2'!F17)</f>
        <v/>
      </c>
      <c r="F19" s="101" t="str">
        <f>IF('વિદ્યાર્થી માહિતી'!C14="","",'T-3'!E17)</f>
        <v/>
      </c>
      <c r="G19" s="102" t="str">
        <f>IF('વિદ્યાર્થી માહિતી'!C14="","",આંતરિક!H17)</f>
        <v/>
      </c>
      <c r="H19" s="103" t="str">
        <f t="shared" si="0"/>
        <v/>
      </c>
      <c r="I19" s="104" t="str">
        <f t="shared" si="1"/>
        <v/>
      </c>
      <c r="J19" s="105" t="str">
        <f>IF('વિદ્યાર્થી માહિતી'!C14="","",'સિદ્ધિ+કૃપા'!G17)</f>
        <v/>
      </c>
      <c r="K19" s="101" t="str">
        <f>IF('વિદ્યાર્થી માહિતી'!C14="","",'સિદ્ધિ+કૃપા'!H17)</f>
        <v/>
      </c>
      <c r="L19" s="101" t="str">
        <f t="shared" si="2"/>
        <v/>
      </c>
      <c r="M19" s="106" t="str">
        <f t="shared" si="3"/>
        <v/>
      </c>
      <c r="O19" s="41" t="str">
        <f>IF('વિદ્યાર્થી માહિતી'!B14="","",'વિદ્યાર્થી માહિતી'!B14)</f>
        <v/>
      </c>
      <c r="P19" s="41" t="str">
        <f>IF('વિદ્યાર્થી માહિતી'!C14="","",'વિદ્યાર્થી માહિતી'!C14)</f>
        <v/>
      </c>
      <c r="Q19" s="101" t="str">
        <f>IF('વિદ્યાર્થી માહિતી'!C14="","",'T-1'!G17)</f>
        <v/>
      </c>
      <c r="R19" s="101" t="str">
        <f>IF('વિદ્યાર્થી માહિતી'!C14="","",'T-2'!G17)</f>
        <v/>
      </c>
      <c r="S19" s="101" t="str">
        <f>IF('વિદ્યાર્થી માહિતી'!C14="","",'T-3'!F17)</f>
        <v/>
      </c>
      <c r="T19" s="102" t="str">
        <f>IF('વિદ્યાર્થી માહિતી'!C14="","",આંતરિક!N17)</f>
        <v/>
      </c>
      <c r="U19" s="103" t="str">
        <f>IF('વિદ્યાર્થી માહિતી'!C14="","",ROUND(SUM(Q19:T19),0))</f>
        <v/>
      </c>
      <c r="V19" s="104" t="str">
        <f>IF('વિદ્યાર્થી માહિતી'!C14="","",IF(S19="LEFT","LEFT",ROUND(U19/2,0)))</f>
        <v/>
      </c>
      <c r="W19" s="105" t="str">
        <f>IF('વિદ્યાર્થી માહિતી'!C14="","",'સિદ્ધિ+કૃપા'!J17)</f>
        <v/>
      </c>
      <c r="X19" s="101" t="str">
        <f>IF('વિદ્યાર્થી માહિતી'!C14="","",'સિદ્ધિ+કૃપા'!K17)</f>
        <v/>
      </c>
      <c r="Y19" s="101" t="str">
        <f>IF('વિદ્યાર્થી માહિતી'!C14="","",IF(S19="LEFT","LEFT",SUM(V19:X19)))</f>
        <v/>
      </c>
      <c r="Z19" s="106" t="str">
        <f t="shared" si="4"/>
        <v/>
      </c>
      <c r="AB19" s="41" t="str">
        <f>IF('વિદ્યાર્થી માહિતી'!B14="","",'વિદ્યાર્થી માહિતી'!B14)</f>
        <v/>
      </c>
      <c r="AC19" s="41" t="str">
        <f>IF('વિદ્યાર્થી માહિતી'!C14="","",'વિદ્યાર્થી માહિતી'!C14)</f>
        <v/>
      </c>
      <c r="AD19" s="101" t="str">
        <f>IF('વિદ્યાર્થી માહિતી'!C14="","",'T-1'!H17)</f>
        <v/>
      </c>
      <c r="AE19" s="101" t="str">
        <f>IF('વિદ્યાર્થી માહિતી'!C14="","",'T-2'!H17)</f>
        <v/>
      </c>
      <c r="AF19" s="101" t="str">
        <f>IF('વિદ્યાર્થી માહિતી'!C14="","",'T-3'!G17)</f>
        <v/>
      </c>
      <c r="AG19" s="102" t="str">
        <f>IF('વિદ્યાર્થી માહિતી'!C14="","",આંતરિક!T17)</f>
        <v/>
      </c>
      <c r="AH19" s="103" t="str">
        <f>IF('વિદ્યાર્થી માહિતી'!C14="","",ROUND(SUM(AD19:AG19),0))</f>
        <v/>
      </c>
      <c r="AI19" s="104" t="str">
        <f>IF('વિદ્યાર્થી માહિતી'!C14="","",IF(AF19="LEFT","LEFT",ROUND(AH19/2,0)))</f>
        <v/>
      </c>
      <c r="AJ19" s="105" t="str">
        <f>IF('વિદ્યાર્થી માહિતી'!C14="","",'સિદ્ધિ+કૃપા'!M17)</f>
        <v/>
      </c>
      <c r="AK19" s="101" t="str">
        <f>IF('વિદ્યાર્થી માહિતી'!C14="","",'સિદ્ધિ+કૃપા'!N17)</f>
        <v/>
      </c>
      <c r="AL19" s="101" t="str">
        <f>IF('વિદ્યાર્થી માહિતી'!C14="","",IF(AF19="LEFT","LEFT",SUM(AI19:AK19)))</f>
        <v/>
      </c>
      <c r="AM19" s="106" t="str">
        <f t="shared" si="5"/>
        <v/>
      </c>
      <c r="AO19" s="41" t="str">
        <f>IF('વિદ્યાર્થી માહિતી'!B14="","",'વિદ્યાર્થી માહિતી'!B14)</f>
        <v/>
      </c>
      <c r="AP19" s="41" t="str">
        <f>IF('વિદ્યાર્થી માહિતી'!C14="","",'વિદ્યાર્થી માહિતી'!C14)</f>
        <v/>
      </c>
      <c r="AQ19" s="101" t="str">
        <f>IF('વિદ્યાર્થી માહિતી'!C14="","",'T-1'!I17)</f>
        <v/>
      </c>
      <c r="AR19" s="101" t="str">
        <f>IF('વિદ્યાર્થી માહિતી'!C14="","",'T-2'!I17)</f>
        <v/>
      </c>
      <c r="AS19" s="101" t="str">
        <f>IF('વિદ્યાર્થી માહિતી'!C14="","",'T-3'!H17)</f>
        <v/>
      </c>
      <c r="AT19" s="102" t="str">
        <f>IF('વિદ્યાર્થી માહિતી'!C14="","",આંતરિક!Z17)</f>
        <v/>
      </c>
      <c r="AU19" s="103" t="str">
        <f>IF('વિદ્યાર્થી માહિતી'!C14="","",ROUND(SUM(AQ19:AT19),0))</f>
        <v/>
      </c>
      <c r="AV19" s="104" t="str">
        <f>IF('વિદ્યાર્થી માહિતી'!C14="","",IF(AS19="LEFT","LEFT",ROUND(AU19/2,0)))</f>
        <v/>
      </c>
      <c r="AW19" s="105" t="str">
        <f>IF('વિદ્યાર્થી માહિતી'!C14="","",'સિદ્ધિ+કૃપા'!P17)</f>
        <v/>
      </c>
      <c r="AX19" s="101" t="str">
        <f>IF('વિદ્યાર્થી માહિતી'!C14="","",'સિદ્ધિ+કૃપા'!Q17)</f>
        <v/>
      </c>
      <c r="AY19" s="101" t="str">
        <f>IF('વિદ્યાર્થી માહિતી'!C14="","",IF(AS19="LEFT","LEFT",SUM(AV19:AX19)))</f>
        <v/>
      </c>
      <c r="AZ19" s="106" t="str">
        <f t="shared" si="6"/>
        <v/>
      </c>
      <c r="BB19" s="41" t="str">
        <f>IF('વિદ્યાર્થી માહિતી'!C14="","",'વિદ્યાર્થી માહિતી'!B14)</f>
        <v/>
      </c>
      <c r="BC19" s="41" t="str">
        <f>IF('વિદ્યાર્થી માહિતી'!C14="","",'વિદ્યાર્થી માહિતી'!C14)</f>
        <v/>
      </c>
      <c r="BD19" s="101" t="str">
        <f>IF('વિદ્યાર્થી માહિતી'!C14="","",'T-1'!J17)</f>
        <v/>
      </c>
      <c r="BE19" s="101" t="str">
        <f>IF('વિદ્યાર્થી માહિતી'!C14="","",'T-2'!J17)</f>
        <v/>
      </c>
      <c r="BF19" s="101" t="str">
        <f>IF('વિદ્યાર્થી માહિતી'!C14="","",'T-3'!I17)</f>
        <v/>
      </c>
      <c r="BG19" s="102" t="str">
        <f>IF('વિદ્યાર્થી માહિતી'!C14="","",આંતરિક!AF17)</f>
        <v/>
      </c>
      <c r="BH19" s="103" t="str">
        <f>IF('વિદ્યાર્થી માહિતી'!C14="","",ROUND(SUM(BD19:BG19),0))</f>
        <v/>
      </c>
      <c r="BI19" s="104" t="str">
        <f>IF('વિદ્યાર્થી માહિતી'!C14="","",IF(BF19="LEFT","LEFT",ROUND(BH19/2,0)))</f>
        <v/>
      </c>
      <c r="BJ19" s="105" t="str">
        <f>IF('વિદ્યાર્થી માહિતી'!C14="","",'સિદ્ધિ+કૃપા'!S17)</f>
        <v/>
      </c>
      <c r="BK19" s="101" t="str">
        <f>IF('વિદ્યાર્થી માહિતી'!C14="","",'સિદ્ધિ+કૃપા'!T17)</f>
        <v/>
      </c>
      <c r="BL19" s="101" t="str">
        <f>IF('વિદ્યાર્થી માહિતી'!C14="","",IF(BF19="LEFT","LEFT",SUM(BI19:BK19)))</f>
        <v/>
      </c>
      <c r="BM19" s="106" t="str">
        <f t="shared" si="7"/>
        <v/>
      </c>
      <c r="BO19" s="41" t="str">
        <f>IF('વિદ્યાર્થી માહિતી'!C14="","",'વિદ્યાર્થી માહિતી'!B14)</f>
        <v/>
      </c>
      <c r="BP19" s="41" t="str">
        <f>IF('વિદ્યાર્થી માહિતી'!C14="","",'વિદ્યાર્થી માહિતી'!C14)</f>
        <v/>
      </c>
      <c r="BQ19" s="101" t="str">
        <f>IF('વિદ્યાર્થી માહિતી'!C14="","",'T-1'!K17)</f>
        <v/>
      </c>
      <c r="BR19" s="101" t="str">
        <f>IF('વિદ્યાર્થી માહિતી'!C14="","",'T-2'!K17)</f>
        <v/>
      </c>
      <c r="BS19" s="101" t="str">
        <f>IF('વિદ્યાર્થી માહિતી'!C14="","",'T-3'!J17)</f>
        <v/>
      </c>
      <c r="BT19" s="102" t="str">
        <f>IF('વિદ્યાર્થી માહિતી'!C14="","",આંતરિક!AL17)</f>
        <v/>
      </c>
      <c r="BU19" s="103" t="str">
        <f>IF('વિદ્યાર્થી માહિતી'!C14="","",ROUND(SUM(BQ19:BT19),0))</f>
        <v/>
      </c>
      <c r="BV19" s="104" t="str">
        <f>IF('વિદ્યાર્થી માહિતી'!C14="","",IF(BS19="LEFT","LEFT",ROUND(BU19/2,0)))</f>
        <v/>
      </c>
      <c r="BW19" s="105" t="str">
        <f>IF('વિદ્યાર્થી માહિતી'!C14="","",'સિદ્ધિ+કૃપા'!V17)</f>
        <v/>
      </c>
      <c r="BX19" s="101" t="str">
        <f>IF('વિદ્યાર્થી માહિતી'!C14="","",'સિદ્ધિ+કૃપા'!W17)</f>
        <v/>
      </c>
      <c r="BY19" s="101" t="str">
        <f>IF('વિદ્યાર્થી માહિતી'!C14="","",IF(BS19="LEFT","LEFT",SUM(BV19:BX19)))</f>
        <v/>
      </c>
      <c r="BZ19" s="106" t="str">
        <f t="shared" si="8"/>
        <v/>
      </c>
      <c r="CB19" s="41" t="str">
        <f>IF('વિદ્યાર્થી માહિતી'!C14="","",'વિદ્યાર્થી માહિતી'!B14)</f>
        <v/>
      </c>
      <c r="CC19" s="41" t="str">
        <f>IF('વિદ્યાર્થી માહિતી'!C14="","",'વિદ્યાર્થી માહિતી'!C14)</f>
        <v/>
      </c>
      <c r="CD19" s="101" t="str">
        <f>IF('વિદ્યાર્થી માહિતી'!C14="","",'T-1'!L17)</f>
        <v/>
      </c>
      <c r="CE19" s="101" t="str">
        <f>IF('વિદ્યાર્થી માહિતી'!C14="","",'T-2'!L17)</f>
        <v/>
      </c>
      <c r="CF19" s="101" t="str">
        <f>IF('વિદ્યાર્થી માહિતી'!C14="","",'T-3'!K17)</f>
        <v/>
      </c>
      <c r="CG19" s="102" t="str">
        <f>IF('વિદ્યાર્થી માહિતી'!C14="","",આંતરિક!AR17)</f>
        <v/>
      </c>
      <c r="CH19" s="103" t="str">
        <f>IF('વિદ્યાર્થી માહિતી'!C14="","",ROUND(SUM(CD19:CG19),0))</f>
        <v/>
      </c>
      <c r="CI19" s="104" t="str">
        <f>IF('વિદ્યાર્થી માહિતી'!C14="","",IF(CF19="LEFT","LEFT",ROUND(CH19/2,0)))</f>
        <v/>
      </c>
      <c r="CJ19" s="105" t="str">
        <f>IF('વિદ્યાર્થી માહિતી'!C14="","",'સિદ્ધિ+કૃપા'!Y17)</f>
        <v/>
      </c>
      <c r="CK19" s="101" t="str">
        <f>IF('વિદ્યાર્થી માહિતી'!C14="","",'સિદ્ધિ+કૃપા'!Z17)</f>
        <v/>
      </c>
      <c r="CL19" s="101" t="str">
        <f>IF('વિદ્યાર્થી માહિતી'!C14="","",IF(CF19="LEFT","LEFT",SUM(CI19:CK19)))</f>
        <v/>
      </c>
      <c r="CM19" s="106" t="str">
        <f t="shared" si="9"/>
        <v/>
      </c>
      <c r="CO19" s="41" t="str">
        <f>IF('વિદ્યાર્થી માહિતી'!B14="","",'વિદ્યાર્થી માહિતી'!B14)</f>
        <v/>
      </c>
      <c r="CP19" s="41" t="str">
        <f>IF('વિદ્યાર્થી માહિતી'!C14="","",'વિદ્યાર્થી માહિતી'!C14)</f>
        <v/>
      </c>
      <c r="CQ19" s="101" t="str">
        <f>IF('વિદ્યાર્થી માહિતી'!C14="","",'T-3'!L17)</f>
        <v/>
      </c>
      <c r="CR19" s="101" t="str">
        <f>IF('વિદ્યાર્થી માહિતી'!C14="","",'T-3'!M17)</f>
        <v/>
      </c>
      <c r="CS19" s="102" t="str">
        <f>IF('વિદ્યાર્થી માહિતી'!C14="","",આંતરિક!AV17)</f>
        <v/>
      </c>
      <c r="CT19" s="104" t="str">
        <f>IF('વિદ્યાર્થી માહિતી'!C14="","",SUM(CQ19:CS19))</f>
        <v/>
      </c>
      <c r="CU19" s="105" t="str">
        <f>IF('વિદ્યાર્થી માહિતી'!C14="","",'સિદ્ધિ+કૃપા'!AB17)</f>
        <v/>
      </c>
      <c r="CV19" s="101" t="str">
        <f>IF('વિદ્યાર્થી માહિતી'!C14="","",'સિદ્ધિ+કૃપા'!AC17)</f>
        <v/>
      </c>
      <c r="CW19" s="101" t="str">
        <f>IF('વિદ્યાર્થી માહિતી'!C14="","",SUM(CT19:CV19))</f>
        <v/>
      </c>
      <c r="CX19" s="106" t="str">
        <f t="shared" si="10"/>
        <v/>
      </c>
      <c r="CZ19" s="41" t="str">
        <f>IF('વિદ્યાર્થી માહિતી'!C14="","",'વિદ્યાર્થી માહિતી'!B14)</f>
        <v/>
      </c>
      <c r="DA19" s="41" t="str">
        <f>IF('વિદ્યાર્થી માહિતી'!C14="","",'વિદ્યાર્થી માહિતી'!C14)</f>
        <v/>
      </c>
      <c r="DB19" s="101" t="str">
        <f>IF('વિદ્યાર્થી માહિતી'!C14="","",'T-3'!N17)</f>
        <v/>
      </c>
      <c r="DC19" s="101" t="str">
        <f>IF('વિદ્યાર્થી માહિતી'!C14="","",'T-3'!O17)</f>
        <v/>
      </c>
      <c r="DD19" s="102" t="str">
        <f>IF('વિદ્યાર્થી માહિતી'!C14="","",આંતરિક!AZ17)</f>
        <v/>
      </c>
      <c r="DE19" s="104" t="str">
        <f>IF('વિદ્યાર્થી માહિતી'!C14="","",SUM(DB19:DD19))</f>
        <v/>
      </c>
      <c r="DF19" s="105" t="str">
        <f>IF('વિદ્યાર્થી માહિતી'!C14="","",'સિદ્ધિ+કૃપા'!AE17)</f>
        <v/>
      </c>
      <c r="DG19" s="101" t="str">
        <f>IF('વિદ્યાર્થી માહિતી'!C14="","",'સિદ્ધિ+કૃપા'!AF17)</f>
        <v/>
      </c>
      <c r="DH19" s="101" t="str">
        <f>IF('વિદ્યાર્થી માહિતી'!C14="","",SUM(DE19:DG19))</f>
        <v/>
      </c>
      <c r="DI19" s="106" t="str">
        <f t="shared" si="11"/>
        <v/>
      </c>
      <c r="DJ19" s="25" t="str">
        <f>IF('વિદ્યાર્થી માહિતી'!M14="","",'વિદ્યાર્થી માહિતી'!M14)</f>
        <v/>
      </c>
      <c r="DK19" s="41" t="str">
        <f>IF('વિદ્યાર્થી માહિતી'!C14="","",'વિદ્યાર્થી માહિતી'!B14)</f>
        <v/>
      </c>
      <c r="DL19" s="41" t="str">
        <f>IF('વિદ્યાર્થી માહિતી'!C14="","",'વિદ્યાર્થી માહિતી'!C14)</f>
        <v/>
      </c>
      <c r="DM19" s="101" t="str">
        <f>IF('વિદ્યાર્થી માહિતી'!C14="","",'T-3'!P17)</f>
        <v/>
      </c>
      <c r="DN19" s="101" t="str">
        <f>IF('વિદ્યાર્થી માહિતી'!C14="","",'T-3'!Q17)</f>
        <v/>
      </c>
      <c r="DO19" s="102" t="str">
        <f>IF('વિદ્યાર્થી માહિતી'!C14="","",આંતરિક!BD17)</f>
        <v/>
      </c>
      <c r="DP19" s="104" t="str">
        <f>IF('વિદ્યાર્થી માહિતી'!C14="","",SUM(DM19:DO19))</f>
        <v/>
      </c>
      <c r="DQ19" s="105" t="str">
        <f>IF('વિદ્યાર્થી માહિતી'!C14="","",'સિદ્ધિ+કૃપા'!AH17)</f>
        <v/>
      </c>
      <c r="DR19" s="101" t="str">
        <f>IF('વિદ્યાર્થી માહિતી'!C14="","",'સિદ્ધિ+કૃપા'!AI17)</f>
        <v/>
      </c>
      <c r="DS19" s="101" t="str">
        <f>IF('વિદ્યાર્થી માહિતી'!C14="","",SUM(DP19:DR19))</f>
        <v/>
      </c>
      <c r="DT19" s="106" t="str">
        <f t="shared" si="12"/>
        <v/>
      </c>
      <c r="DU19" s="255" t="str">
        <f>IF('વિદ્યાર્થી માહિતી'!C14="","",IF(I19="LEFT","LEFT",IF(V19="LEFT","LEFT",IF(AI19="LEFT","LEFT",IF(AV19="LEFT","LEFT",IF(BI19="LEFT","LEFT",IF(BV19="LEFT","LEFT",IF(CI19="LEFT","LEFT","P"))))))))</f>
        <v/>
      </c>
      <c r="DV19" s="255" t="str">
        <f>IF('વિદ્યાર્થી માહિતી'!C14="","",IF(DU19="LEFT","LEFT",IF(L19&lt;33,"નાપાસ",IF(Y19&lt;33,"નાપાસ",IF(AL19&lt;33,"નાપાસ",IF(AY19&lt;33,"નાપાસ",IF(BL19&lt;33,"નાપાસ",IF(BY19&lt;33,"નાપાસ",IF(CL19&lt;33,"નાપાસ",IF(CW19&lt;33,"નાપાસ",IF(DH19&lt;33,"નાપાસ",IF(DS19&lt;33,"નાપાસ","પાસ"))))))))))))</f>
        <v/>
      </c>
      <c r="DW19" s="255" t="str">
        <f>IF('વિદ્યાર્થી માહિતી'!C14="","",IF(J19&gt;0,"સિદ્ધિગુણથી પાસ",IF(W19&gt;0,"સિદ્ધિગુણથી પાસ",IF(AJ19&gt;0,"સિદ્ધિગુણથી પાસ",IF(AW19&gt;0,"સિદ્ધિગુણથી પાસ",IF(BJ19&gt;0,"સિદ્ધિગુણથી પાસ",IF(BW19&gt;0,"સિદ્ધિગુણથી પાસ",IF(CJ19&gt;0,"સિદ્ધિગુણથી પાસ",DV19))))))))</f>
        <v/>
      </c>
      <c r="DX19" s="255" t="str">
        <f>IF('વિદ્યાર્થી માહિતી'!C14="","",IF(K19&gt;0,"કૃપાગુણથી પાસ",IF(X19&gt;0,"કૃપાગુણથી પાસ",IF(AK19&gt;0,"કૃપાગુણથી પાસ",IF(AX19&gt;0,"કૃપાગુણથી પાસ",IF(BK19&gt;0,"કૃપાગુણથી પાસ",IF(BX19&gt;0,"કૃપાગુણથી પાસ",IF(CK19&gt;0,"કૃપાગુણથી પાસ",DV19))))))))</f>
        <v/>
      </c>
      <c r="DY19" s="255" t="str">
        <f>IF('સમગ્ર પરિણામ '!DX19="કૃપાગુણથી પાસ","કૃપાગુણથી પાસ",IF(DW19="સિદ્ધિગુણથી પાસ","સિદ્ધિગુણથી પાસ",DX19))</f>
        <v/>
      </c>
      <c r="DZ19" s="130" t="str">
        <f>IF('વિદ્યાર્થી માહિતી'!C14="","",'વિદ્યાર્થી માહિતી'!G14)</f>
        <v/>
      </c>
      <c r="EA19" s="45" t="str">
        <f>'S1'!N16</f>
        <v/>
      </c>
    </row>
    <row r="20" spans="1:131" ht="23.25" customHeight="1" x14ac:dyDescent="0.2">
      <c r="A20" s="41">
        <f>'વિદ્યાર્થી માહિતી'!A15</f>
        <v>14</v>
      </c>
      <c r="B20" s="41" t="str">
        <f>IF('વિદ્યાર્થી માહિતી'!B15="","",'વિદ્યાર્થી માહિતી'!B15)</f>
        <v/>
      </c>
      <c r="C20" s="52" t="str">
        <f>IF('વિદ્યાર્થી માહિતી'!C15="","",'વિદ્યાર્થી માહિતી'!C15)</f>
        <v/>
      </c>
      <c r="D20" s="101" t="str">
        <f>IF('વિદ્યાર્થી માહિતી'!C15="","",'T-1'!F18)</f>
        <v/>
      </c>
      <c r="E20" s="101" t="str">
        <f>IF('વિદ્યાર્થી માહિતી'!C15="","",'T-2'!F18)</f>
        <v/>
      </c>
      <c r="F20" s="101" t="str">
        <f>IF('વિદ્યાર્થી માહિતી'!C15="","",'T-3'!E18)</f>
        <v/>
      </c>
      <c r="G20" s="102" t="str">
        <f>IF('વિદ્યાર્થી માહિતી'!C15="","",આંતરિક!H18)</f>
        <v/>
      </c>
      <c r="H20" s="103" t="str">
        <f t="shared" si="0"/>
        <v/>
      </c>
      <c r="I20" s="104" t="str">
        <f t="shared" si="1"/>
        <v/>
      </c>
      <c r="J20" s="105" t="str">
        <f>IF('વિદ્યાર્થી માહિતી'!C15="","",'સિદ્ધિ+કૃપા'!G18)</f>
        <v/>
      </c>
      <c r="K20" s="101" t="str">
        <f>IF('વિદ્યાર્થી માહિતી'!C15="","",'સિદ્ધિ+કૃપા'!H18)</f>
        <v/>
      </c>
      <c r="L20" s="101" t="str">
        <f t="shared" si="2"/>
        <v/>
      </c>
      <c r="M20" s="106" t="str">
        <f t="shared" si="3"/>
        <v/>
      </c>
      <c r="O20" s="41" t="str">
        <f>IF('વિદ્યાર્થી માહિતી'!B15="","",'વિદ્યાર્થી માહિતી'!B15)</f>
        <v/>
      </c>
      <c r="P20" s="41" t="str">
        <f>IF('વિદ્યાર્થી માહિતી'!C15="","",'વિદ્યાર્થી માહિતી'!C15)</f>
        <v/>
      </c>
      <c r="Q20" s="101" t="str">
        <f>IF('વિદ્યાર્થી માહિતી'!C15="","",'T-1'!G18)</f>
        <v/>
      </c>
      <c r="R20" s="101" t="str">
        <f>IF('વિદ્યાર્થી માહિતી'!C15="","",'T-2'!G18)</f>
        <v/>
      </c>
      <c r="S20" s="101" t="str">
        <f>IF('વિદ્યાર્થી માહિતી'!C15="","",'T-3'!F18)</f>
        <v/>
      </c>
      <c r="T20" s="102" t="str">
        <f>IF('વિદ્યાર્થી માહિતી'!C15="","",આંતરિક!N18)</f>
        <v/>
      </c>
      <c r="U20" s="103" t="str">
        <f>IF('વિદ્યાર્થી માહિતી'!C15="","",ROUND(SUM(Q20:T20),0))</f>
        <v/>
      </c>
      <c r="V20" s="104" t="str">
        <f>IF('વિદ્યાર્થી માહિતી'!C15="","",IF(S20="LEFT","LEFT",ROUND(U20/2,0)))</f>
        <v/>
      </c>
      <c r="W20" s="105" t="str">
        <f>IF('વિદ્યાર્થી માહિતી'!C15="","",'સિદ્ધિ+કૃપા'!J18)</f>
        <v/>
      </c>
      <c r="X20" s="101" t="str">
        <f>IF('વિદ્યાર્થી માહિતી'!C15="","",'સિદ્ધિ+કૃપા'!K18)</f>
        <v/>
      </c>
      <c r="Y20" s="101" t="str">
        <f>IF('વિદ્યાર્થી માહિતી'!C15="","",IF(S20="LEFT","LEFT",SUM(V20:X20)))</f>
        <v/>
      </c>
      <c r="Z20" s="106" t="str">
        <f t="shared" si="4"/>
        <v/>
      </c>
      <c r="AB20" s="41" t="str">
        <f>IF('વિદ્યાર્થી માહિતી'!B15="","",'વિદ્યાર્થી માહિતી'!B15)</f>
        <v/>
      </c>
      <c r="AC20" s="41" t="str">
        <f>IF('વિદ્યાર્થી માહિતી'!C15="","",'વિદ્યાર્થી માહિતી'!C15)</f>
        <v/>
      </c>
      <c r="AD20" s="101" t="str">
        <f>IF('વિદ્યાર્થી માહિતી'!C15="","",'T-1'!H18)</f>
        <v/>
      </c>
      <c r="AE20" s="101" t="str">
        <f>IF('વિદ્યાર્થી માહિતી'!C15="","",'T-2'!H18)</f>
        <v/>
      </c>
      <c r="AF20" s="101" t="str">
        <f>IF('વિદ્યાર્થી માહિતી'!C15="","",'T-3'!G18)</f>
        <v/>
      </c>
      <c r="AG20" s="102" t="str">
        <f>IF('વિદ્યાર્થી માહિતી'!C15="","",આંતરિક!T18)</f>
        <v/>
      </c>
      <c r="AH20" s="103" t="str">
        <f>IF('વિદ્યાર્થી માહિતી'!C15="","",ROUND(SUM(AD20:AG20),0))</f>
        <v/>
      </c>
      <c r="AI20" s="104" t="str">
        <f>IF('વિદ્યાર્થી માહિતી'!C15="","",IF(AF20="LEFT","LEFT",ROUND(AH20/2,0)))</f>
        <v/>
      </c>
      <c r="AJ20" s="105" t="str">
        <f>IF('વિદ્યાર્થી માહિતી'!C15="","",'સિદ્ધિ+કૃપા'!M18)</f>
        <v/>
      </c>
      <c r="AK20" s="101" t="str">
        <f>IF('વિદ્યાર્થી માહિતી'!C15="","",'સિદ્ધિ+કૃપા'!N18)</f>
        <v/>
      </c>
      <c r="AL20" s="101" t="str">
        <f>IF('વિદ્યાર્થી માહિતી'!C15="","",IF(AF20="LEFT","LEFT",SUM(AI20:AK20)))</f>
        <v/>
      </c>
      <c r="AM20" s="106" t="str">
        <f t="shared" si="5"/>
        <v/>
      </c>
      <c r="AO20" s="41" t="str">
        <f>IF('વિદ્યાર્થી માહિતી'!B15="","",'વિદ્યાર્થી માહિતી'!B15)</f>
        <v/>
      </c>
      <c r="AP20" s="41" t="str">
        <f>IF('વિદ્યાર્થી માહિતી'!C15="","",'વિદ્યાર્થી માહિતી'!C15)</f>
        <v/>
      </c>
      <c r="AQ20" s="101" t="str">
        <f>IF('વિદ્યાર્થી માહિતી'!C15="","",'T-1'!I18)</f>
        <v/>
      </c>
      <c r="AR20" s="101" t="str">
        <f>IF('વિદ્યાર્થી માહિતી'!C15="","",'T-2'!I18)</f>
        <v/>
      </c>
      <c r="AS20" s="101" t="str">
        <f>IF('વિદ્યાર્થી માહિતી'!C15="","",'T-3'!H18)</f>
        <v/>
      </c>
      <c r="AT20" s="102" t="str">
        <f>IF('વિદ્યાર્થી માહિતી'!C15="","",આંતરિક!Z18)</f>
        <v/>
      </c>
      <c r="AU20" s="103" t="str">
        <f>IF('વિદ્યાર્થી માહિતી'!C15="","",ROUND(SUM(AQ20:AT20),0))</f>
        <v/>
      </c>
      <c r="AV20" s="104" t="str">
        <f>IF('વિદ્યાર્થી માહિતી'!C15="","",IF(AS20="LEFT","LEFT",ROUND(AU20/2,0)))</f>
        <v/>
      </c>
      <c r="AW20" s="105" t="str">
        <f>IF('વિદ્યાર્થી માહિતી'!C15="","",'સિદ્ધિ+કૃપા'!P18)</f>
        <v/>
      </c>
      <c r="AX20" s="101" t="str">
        <f>IF('વિદ્યાર્થી માહિતી'!C15="","",'સિદ્ધિ+કૃપા'!Q18)</f>
        <v/>
      </c>
      <c r="AY20" s="101" t="str">
        <f>IF('વિદ્યાર્થી માહિતી'!C15="","",IF(AS20="LEFT","LEFT",SUM(AV20:AX20)))</f>
        <v/>
      </c>
      <c r="AZ20" s="106" t="str">
        <f t="shared" si="6"/>
        <v/>
      </c>
      <c r="BB20" s="41" t="str">
        <f>IF('વિદ્યાર્થી માહિતી'!C15="","",'વિદ્યાર્થી માહિતી'!B15)</f>
        <v/>
      </c>
      <c r="BC20" s="41" t="str">
        <f>IF('વિદ્યાર્થી માહિતી'!C15="","",'વિદ્યાર્થી માહિતી'!C15)</f>
        <v/>
      </c>
      <c r="BD20" s="101" t="str">
        <f>IF('વિદ્યાર્થી માહિતી'!C15="","",'T-1'!J18)</f>
        <v/>
      </c>
      <c r="BE20" s="101" t="str">
        <f>IF('વિદ્યાર્થી માહિતી'!C15="","",'T-2'!J18)</f>
        <v/>
      </c>
      <c r="BF20" s="101" t="str">
        <f>IF('વિદ્યાર્થી માહિતી'!C15="","",'T-3'!I18)</f>
        <v/>
      </c>
      <c r="BG20" s="102" t="str">
        <f>IF('વિદ્યાર્થી માહિતી'!C15="","",આંતરિક!AF18)</f>
        <v/>
      </c>
      <c r="BH20" s="103" t="str">
        <f>IF('વિદ્યાર્થી માહિતી'!C15="","",ROUND(SUM(BD20:BG20),0))</f>
        <v/>
      </c>
      <c r="BI20" s="104" t="str">
        <f>IF('વિદ્યાર્થી માહિતી'!C15="","",IF(BF20="LEFT","LEFT",ROUND(BH20/2,0)))</f>
        <v/>
      </c>
      <c r="BJ20" s="105" t="str">
        <f>IF('વિદ્યાર્થી માહિતી'!C15="","",'સિદ્ધિ+કૃપા'!S18)</f>
        <v/>
      </c>
      <c r="BK20" s="101" t="str">
        <f>IF('વિદ્યાર્થી માહિતી'!C15="","",'સિદ્ધિ+કૃપા'!T18)</f>
        <v/>
      </c>
      <c r="BL20" s="101" t="str">
        <f>IF('વિદ્યાર્થી માહિતી'!C15="","",IF(BF20="LEFT","LEFT",SUM(BI20:BK20)))</f>
        <v/>
      </c>
      <c r="BM20" s="106" t="str">
        <f t="shared" si="7"/>
        <v/>
      </c>
      <c r="BO20" s="41" t="str">
        <f>IF('વિદ્યાર્થી માહિતી'!C15="","",'વિદ્યાર્થી માહિતી'!B15)</f>
        <v/>
      </c>
      <c r="BP20" s="41" t="str">
        <f>IF('વિદ્યાર્થી માહિતી'!C15="","",'વિદ્યાર્થી માહિતી'!C15)</f>
        <v/>
      </c>
      <c r="BQ20" s="101" t="str">
        <f>IF('વિદ્યાર્થી માહિતી'!C15="","",'T-1'!K18)</f>
        <v/>
      </c>
      <c r="BR20" s="101" t="str">
        <f>IF('વિદ્યાર્થી માહિતી'!C15="","",'T-2'!K18)</f>
        <v/>
      </c>
      <c r="BS20" s="101" t="str">
        <f>IF('વિદ્યાર્થી માહિતી'!C15="","",'T-3'!J18)</f>
        <v/>
      </c>
      <c r="BT20" s="102" t="str">
        <f>IF('વિદ્યાર્થી માહિતી'!C15="","",આંતરિક!AL18)</f>
        <v/>
      </c>
      <c r="BU20" s="103" t="str">
        <f>IF('વિદ્યાર્થી માહિતી'!C15="","",ROUND(SUM(BQ20:BT20),0))</f>
        <v/>
      </c>
      <c r="BV20" s="104" t="str">
        <f>IF('વિદ્યાર્થી માહિતી'!C15="","",IF(BS20="LEFT","LEFT",ROUND(BU20/2,0)))</f>
        <v/>
      </c>
      <c r="BW20" s="105" t="str">
        <f>IF('વિદ્યાર્થી માહિતી'!C15="","",'સિદ્ધિ+કૃપા'!V18)</f>
        <v/>
      </c>
      <c r="BX20" s="101" t="str">
        <f>IF('વિદ્યાર્થી માહિતી'!C15="","",'સિદ્ધિ+કૃપા'!W18)</f>
        <v/>
      </c>
      <c r="BY20" s="101" t="str">
        <f>IF('વિદ્યાર્થી માહિતી'!C15="","",IF(BS20="LEFT","LEFT",SUM(BV20:BX20)))</f>
        <v/>
      </c>
      <c r="BZ20" s="106" t="str">
        <f t="shared" si="8"/>
        <v/>
      </c>
      <c r="CB20" s="41" t="str">
        <f>IF('વિદ્યાર્થી માહિતી'!C15="","",'વિદ્યાર્થી માહિતી'!B15)</f>
        <v/>
      </c>
      <c r="CC20" s="41" t="str">
        <f>IF('વિદ્યાર્થી માહિતી'!C15="","",'વિદ્યાર્થી માહિતી'!C15)</f>
        <v/>
      </c>
      <c r="CD20" s="101" t="str">
        <f>IF('વિદ્યાર્થી માહિતી'!C15="","",'T-1'!L18)</f>
        <v/>
      </c>
      <c r="CE20" s="101" t="str">
        <f>IF('વિદ્યાર્થી માહિતી'!C15="","",'T-2'!L18)</f>
        <v/>
      </c>
      <c r="CF20" s="101" t="str">
        <f>IF('વિદ્યાર્થી માહિતી'!C15="","",'T-3'!K18)</f>
        <v/>
      </c>
      <c r="CG20" s="102" t="str">
        <f>IF('વિદ્યાર્થી માહિતી'!C15="","",આંતરિક!AR18)</f>
        <v/>
      </c>
      <c r="CH20" s="103" t="str">
        <f>IF('વિદ્યાર્થી માહિતી'!C15="","",ROUND(SUM(CD20:CG20),0))</f>
        <v/>
      </c>
      <c r="CI20" s="104" t="str">
        <f>IF('વિદ્યાર્થી માહિતી'!C15="","",IF(CF20="LEFT","LEFT",ROUND(CH20/2,0)))</f>
        <v/>
      </c>
      <c r="CJ20" s="105" t="str">
        <f>IF('વિદ્યાર્થી માહિતી'!C15="","",'સિદ્ધિ+કૃપા'!Y18)</f>
        <v/>
      </c>
      <c r="CK20" s="101" t="str">
        <f>IF('વિદ્યાર્થી માહિતી'!C15="","",'સિદ્ધિ+કૃપા'!Z18)</f>
        <v/>
      </c>
      <c r="CL20" s="101" t="str">
        <f>IF('વિદ્યાર્થી માહિતી'!C15="","",IF(CF20="LEFT","LEFT",SUM(CI20:CK20)))</f>
        <v/>
      </c>
      <c r="CM20" s="106" t="str">
        <f t="shared" si="9"/>
        <v/>
      </c>
      <c r="CO20" s="41" t="str">
        <f>IF('વિદ્યાર્થી માહિતી'!B15="","",'વિદ્યાર્થી માહિતી'!B15)</f>
        <v/>
      </c>
      <c r="CP20" s="41" t="str">
        <f>IF('વિદ્યાર્થી માહિતી'!C15="","",'વિદ્યાર્થી માહિતી'!C15)</f>
        <v/>
      </c>
      <c r="CQ20" s="101" t="str">
        <f>IF('વિદ્યાર્થી માહિતી'!C15="","",'T-3'!L18)</f>
        <v/>
      </c>
      <c r="CR20" s="101" t="str">
        <f>IF('વિદ્યાર્થી માહિતી'!C15="","",'T-3'!M18)</f>
        <v/>
      </c>
      <c r="CS20" s="102" t="str">
        <f>IF('વિદ્યાર્થી માહિતી'!C15="","",આંતરિક!AV18)</f>
        <v/>
      </c>
      <c r="CT20" s="104" t="str">
        <f>IF('વિદ્યાર્થી માહિતી'!C15="","",SUM(CQ20:CS20))</f>
        <v/>
      </c>
      <c r="CU20" s="105" t="str">
        <f>IF('વિદ્યાર્થી માહિતી'!C15="","",'સિદ્ધિ+કૃપા'!AB18)</f>
        <v/>
      </c>
      <c r="CV20" s="101" t="str">
        <f>IF('વિદ્યાર્થી માહિતી'!C15="","",'સિદ્ધિ+કૃપા'!AC18)</f>
        <v/>
      </c>
      <c r="CW20" s="101" t="str">
        <f>IF('વિદ્યાર્થી માહિતી'!C15="","",SUM(CT20:CV20))</f>
        <v/>
      </c>
      <c r="CX20" s="106" t="str">
        <f t="shared" si="10"/>
        <v/>
      </c>
      <c r="CZ20" s="41" t="str">
        <f>IF('વિદ્યાર્થી માહિતી'!C15="","",'વિદ્યાર્થી માહિતી'!B15)</f>
        <v/>
      </c>
      <c r="DA20" s="41" t="str">
        <f>IF('વિદ્યાર્થી માહિતી'!C15="","",'વિદ્યાર્થી માહિતી'!C15)</f>
        <v/>
      </c>
      <c r="DB20" s="101" t="str">
        <f>IF('વિદ્યાર્થી માહિતી'!C15="","",'T-3'!N18)</f>
        <v/>
      </c>
      <c r="DC20" s="101" t="str">
        <f>IF('વિદ્યાર્થી માહિતી'!C15="","",'T-3'!O18)</f>
        <v/>
      </c>
      <c r="DD20" s="102" t="str">
        <f>IF('વિદ્યાર્થી માહિતી'!C15="","",આંતરિક!AZ18)</f>
        <v/>
      </c>
      <c r="DE20" s="104" t="str">
        <f>IF('વિદ્યાર્થી માહિતી'!C15="","",SUM(DB20:DD20))</f>
        <v/>
      </c>
      <c r="DF20" s="105" t="str">
        <f>IF('વિદ્યાર્થી માહિતી'!C15="","",'સિદ્ધિ+કૃપા'!AE18)</f>
        <v/>
      </c>
      <c r="DG20" s="101" t="str">
        <f>IF('વિદ્યાર્થી માહિતી'!C15="","",'સિદ્ધિ+કૃપા'!AF18)</f>
        <v/>
      </c>
      <c r="DH20" s="101" t="str">
        <f>IF('વિદ્યાર્થી માહિતી'!C15="","",SUM(DE20:DG20))</f>
        <v/>
      </c>
      <c r="DI20" s="106" t="str">
        <f t="shared" si="11"/>
        <v/>
      </c>
      <c r="DJ20" s="25" t="str">
        <f>IF('વિદ્યાર્થી માહિતી'!M15="","",'વિદ્યાર્થી માહિતી'!M15)</f>
        <v/>
      </c>
      <c r="DK20" s="41" t="str">
        <f>IF('વિદ્યાર્થી માહિતી'!C15="","",'વિદ્યાર્થી માહિતી'!B15)</f>
        <v/>
      </c>
      <c r="DL20" s="41" t="str">
        <f>IF('વિદ્યાર્થી માહિતી'!C15="","",'વિદ્યાર્થી માહિતી'!C15)</f>
        <v/>
      </c>
      <c r="DM20" s="101" t="str">
        <f>IF('વિદ્યાર્થી માહિતી'!C15="","",'T-3'!P18)</f>
        <v/>
      </c>
      <c r="DN20" s="101" t="str">
        <f>IF('વિદ્યાર્થી માહિતી'!C15="","",'T-3'!Q18)</f>
        <v/>
      </c>
      <c r="DO20" s="102" t="str">
        <f>IF('વિદ્યાર્થી માહિતી'!C15="","",આંતરિક!BD18)</f>
        <v/>
      </c>
      <c r="DP20" s="104" t="str">
        <f>IF('વિદ્યાર્થી માહિતી'!C15="","",SUM(DM20:DO20))</f>
        <v/>
      </c>
      <c r="DQ20" s="105" t="str">
        <f>IF('વિદ્યાર્થી માહિતી'!C15="","",'સિદ્ધિ+કૃપા'!AH18)</f>
        <v/>
      </c>
      <c r="DR20" s="101" t="str">
        <f>IF('વિદ્યાર્થી માહિતી'!C15="","",'સિદ્ધિ+કૃપા'!AI18)</f>
        <v/>
      </c>
      <c r="DS20" s="101" t="str">
        <f>IF('વિદ્યાર્થી માહિતી'!C15="","",SUM(DP20:DR20))</f>
        <v/>
      </c>
      <c r="DT20" s="106" t="str">
        <f t="shared" si="12"/>
        <v/>
      </c>
      <c r="DU20" s="255" t="str">
        <f>IF('વિદ્યાર્થી માહિતી'!C15="","",IF(I20="LEFT","LEFT",IF(V20="LEFT","LEFT",IF(AI20="LEFT","LEFT",IF(AV20="LEFT","LEFT",IF(BI20="LEFT","LEFT",IF(BV20="LEFT","LEFT",IF(CI20="LEFT","LEFT","P"))))))))</f>
        <v/>
      </c>
      <c r="DV20" s="255" t="str">
        <f>IF('વિદ્યાર્થી માહિતી'!C15="","",IF(DU20="LEFT","LEFT",IF(L20&lt;33,"નાપાસ",IF(Y20&lt;33,"નાપાસ",IF(AL20&lt;33,"નાપાસ",IF(AY20&lt;33,"નાપાસ",IF(BL20&lt;33,"નાપાસ",IF(BY20&lt;33,"નાપાસ",IF(CL20&lt;33,"નાપાસ",IF(CW20&lt;33,"નાપાસ",IF(DH20&lt;33,"નાપાસ",IF(DS20&lt;33,"નાપાસ","પાસ"))))))))))))</f>
        <v/>
      </c>
      <c r="DW20" s="255" t="str">
        <f>IF('વિદ્યાર્થી માહિતી'!C15="","",IF(J20&gt;0,"સિદ્ધિગુણથી પાસ",IF(W20&gt;0,"સિદ્ધિગુણથી પાસ",IF(AJ20&gt;0,"સિદ્ધિગુણથી પાસ",IF(AW20&gt;0,"સિદ્ધિગુણથી પાસ",IF(BJ20&gt;0,"સિદ્ધિગુણથી પાસ",IF(BW20&gt;0,"સિદ્ધિગુણથી પાસ",IF(CJ20&gt;0,"સિદ્ધિગુણથી પાસ",DV20))))))))</f>
        <v/>
      </c>
      <c r="DX20" s="255" t="str">
        <f>IF('વિદ્યાર્થી માહિતી'!C15="","",IF(K20&gt;0,"કૃપાગુણથી પાસ",IF(X20&gt;0,"કૃપાગુણથી પાસ",IF(AK20&gt;0,"કૃપાગુણથી પાસ",IF(AX20&gt;0,"કૃપાગુણથી પાસ",IF(BK20&gt;0,"કૃપાગુણથી પાસ",IF(BX20&gt;0,"કૃપાગુણથી પાસ",IF(CK20&gt;0,"કૃપાગુણથી પાસ",DV20))))))))</f>
        <v/>
      </c>
      <c r="DY20" s="255" t="str">
        <f>IF('સમગ્ર પરિણામ '!DX20="કૃપાગુણથી પાસ","કૃપાગુણથી પાસ",IF(DW20="સિદ્ધિગુણથી પાસ","સિદ્ધિગુણથી પાસ",DX20))</f>
        <v/>
      </c>
      <c r="DZ20" s="130" t="str">
        <f>IF('વિદ્યાર્થી માહિતી'!C15="","",'વિદ્યાર્થી માહિતી'!G15)</f>
        <v/>
      </c>
      <c r="EA20" s="45" t="str">
        <f>'S1'!N17</f>
        <v/>
      </c>
    </row>
    <row r="21" spans="1:131" ht="23.25" customHeight="1" x14ac:dyDescent="0.2">
      <c r="A21" s="41">
        <f>'વિદ્યાર્થી માહિતી'!A16</f>
        <v>15</v>
      </c>
      <c r="B21" s="41" t="str">
        <f>IF('વિદ્યાર્થી માહિતી'!B16="","",'વિદ્યાર્થી માહિતી'!B16)</f>
        <v/>
      </c>
      <c r="C21" s="52" t="str">
        <f>IF('વિદ્યાર્થી માહિતી'!C16="","",'વિદ્યાર્થી માહિતી'!C16)</f>
        <v/>
      </c>
      <c r="D21" s="101" t="str">
        <f>IF('વિદ્યાર્થી માહિતી'!C16="","",'T-1'!F19)</f>
        <v/>
      </c>
      <c r="E21" s="101" t="str">
        <f>IF('વિદ્યાર્થી માહિતી'!C16="","",'T-2'!F19)</f>
        <v/>
      </c>
      <c r="F21" s="101" t="str">
        <f>IF('વિદ્યાર્થી માહિતી'!C16="","",'T-3'!E19)</f>
        <v/>
      </c>
      <c r="G21" s="102" t="str">
        <f>IF('વિદ્યાર્થી માહિતી'!C16="","",આંતરિક!H19)</f>
        <v/>
      </c>
      <c r="H21" s="103" t="str">
        <f t="shared" si="0"/>
        <v/>
      </c>
      <c r="I21" s="104" t="str">
        <f t="shared" si="1"/>
        <v/>
      </c>
      <c r="J21" s="105" t="str">
        <f>IF('વિદ્યાર્થી માહિતી'!C16="","",'સિદ્ધિ+કૃપા'!G19)</f>
        <v/>
      </c>
      <c r="K21" s="101" t="str">
        <f>IF('વિદ્યાર્થી માહિતી'!C16="","",'સિદ્ધિ+કૃપા'!H19)</f>
        <v/>
      </c>
      <c r="L21" s="101" t="str">
        <f t="shared" si="2"/>
        <v/>
      </c>
      <c r="M21" s="106" t="str">
        <f t="shared" si="3"/>
        <v/>
      </c>
      <c r="O21" s="41" t="str">
        <f>IF('વિદ્યાર્થી માહિતી'!B16="","",'વિદ્યાર્થી માહિતી'!B16)</f>
        <v/>
      </c>
      <c r="P21" s="41" t="str">
        <f>IF('વિદ્યાર્થી માહિતી'!C16="","",'વિદ્યાર્થી માહિતી'!C16)</f>
        <v/>
      </c>
      <c r="Q21" s="101" t="str">
        <f>IF('વિદ્યાર્થી માહિતી'!C16="","",'T-1'!G19)</f>
        <v/>
      </c>
      <c r="R21" s="101" t="str">
        <f>IF('વિદ્યાર્થી માહિતી'!C16="","",'T-2'!G19)</f>
        <v/>
      </c>
      <c r="S21" s="101" t="str">
        <f>IF('વિદ્યાર્થી માહિતી'!C16="","",'T-3'!F19)</f>
        <v/>
      </c>
      <c r="T21" s="102" t="str">
        <f>IF('વિદ્યાર્થી માહિતી'!C16="","",આંતરિક!N19)</f>
        <v/>
      </c>
      <c r="U21" s="103" t="str">
        <f>IF('વિદ્યાર્થી માહિતી'!C16="","",ROUND(SUM(Q21:T21),0))</f>
        <v/>
      </c>
      <c r="V21" s="104" t="str">
        <f>IF('વિદ્યાર્થી માહિતી'!C16="","",IF(S21="LEFT","LEFT",ROUND(U21/2,0)))</f>
        <v/>
      </c>
      <c r="W21" s="105" t="str">
        <f>IF('વિદ્યાર્થી માહિતી'!C16="","",'સિદ્ધિ+કૃપા'!J19)</f>
        <v/>
      </c>
      <c r="X21" s="101" t="str">
        <f>IF('વિદ્યાર્થી માહિતી'!C16="","",'સિદ્ધિ+કૃપા'!K19)</f>
        <v/>
      </c>
      <c r="Y21" s="101" t="str">
        <f>IF('વિદ્યાર્થી માહિતી'!C16="","",IF(S21="LEFT","LEFT",SUM(V21:X21)))</f>
        <v/>
      </c>
      <c r="Z21" s="106" t="str">
        <f t="shared" si="4"/>
        <v/>
      </c>
      <c r="AB21" s="41" t="str">
        <f>IF('વિદ્યાર્થી માહિતી'!B16="","",'વિદ્યાર્થી માહિતી'!B16)</f>
        <v/>
      </c>
      <c r="AC21" s="41" t="str">
        <f>IF('વિદ્યાર્થી માહિતી'!C16="","",'વિદ્યાર્થી માહિતી'!C16)</f>
        <v/>
      </c>
      <c r="AD21" s="101" t="str">
        <f>IF('વિદ્યાર્થી માહિતી'!C16="","",'T-1'!H19)</f>
        <v/>
      </c>
      <c r="AE21" s="101" t="str">
        <f>IF('વિદ્યાર્થી માહિતી'!C16="","",'T-2'!H19)</f>
        <v/>
      </c>
      <c r="AF21" s="101" t="str">
        <f>IF('વિદ્યાર્થી માહિતી'!C16="","",'T-3'!G19)</f>
        <v/>
      </c>
      <c r="AG21" s="102" t="str">
        <f>IF('વિદ્યાર્થી માહિતી'!C16="","",આંતરિક!T19)</f>
        <v/>
      </c>
      <c r="AH21" s="103" t="str">
        <f>IF('વિદ્યાર્થી માહિતી'!C16="","",ROUND(SUM(AD21:AG21),0))</f>
        <v/>
      </c>
      <c r="AI21" s="104" t="str">
        <f>IF('વિદ્યાર્થી માહિતી'!C16="","",IF(AF21="LEFT","LEFT",ROUND(AH21/2,0)))</f>
        <v/>
      </c>
      <c r="AJ21" s="105" t="str">
        <f>IF('વિદ્યાર્થી માહિતી'!C16="","",'સિદ્ધિ+કૃપા'!M19)</f>
        <v/>
      </c>
      <c r="AK21" s="101" t="str">
        <f>IF('વિદ્યાર્થી માહિતી'!C16="","",'સિદ્ધિ+કૃપા'!N19)</f>
        <v/>
      </c>
      <c r="AL21" s="101" t="str">
        <f>IF('વિદ્યાર્થી માહિતી'!C16="","",IF(AF21="LEFT","LEFT",SUM(AI21:AK21)))</f>
        <v/>
      </c>
      <c r="AM21" s="106" t="str">
        <f t="shared" si="5"/>
        <v/>
      </c>
      <c r="AO21" s="41" t="str">
        <f>IF('વિદ્યાર્થી માહિતી'!B16="","",'વિદ્યાર્થી માહિતી'!B16)</f>
        <v/>
      </c>
      <c r="AP21" s="41" t="str">
        <f>IF('વિદ્યાર્થી માહિતી'!C16="","",'વિદ્યાર્થી માહિતી'!C16)</f>
        <v/>
      </c>
      <c r="AQ21" s="101" t="str">
        <f>IF('વિદ્યાર્થી માહિતી'!C16="","",'T-1'!I19)</f>
        <v/>
      </c>
      <c r="AR21" s="101" t="str">
        <f>IF('વિદ્યાર્થી માહિતી'!C16="","",'T-2'!I19)</f>
        <v/>
      </c>
      <c r="AS21" s="101" t="str">
        <f>IF('વિદ્યાર્થી માહિતી'!C16="","",'T-3'!H19)</f>
        <v/>
      </c>
      <c r="AT21" s="102" t="str">
        <f>IF('વિદ્યાર્થી માહિતી'!C16="","",આંતરિક!Z19)</f>
        <v/>
      </c>
      <c r="AU21" s="103" t="str">
        <f>IF('વિદ્યાર્થી માહિતી'!C16="","",ROUND(SUM(AQ21:AT21),0))</f>
        <v/>
      </c>
      <c r="AV21" s="104" t="str">
        <f>IF('વિદ્યાર્થી માહિતી'!C16="","",IF(AS21="LEFT","LEFT",ROUND(AU21/2,0)))</f>
        <v/>
      </c>
      <c r="AW21" s="105" t="str">
        <f>IF('વિદ્યાર્થી માહિતી'!C16="","",'સિદ્ધિ+કૃપા'!P19)</f>
        <v/>
      </c>
      <c r="AX21" s="101" t="str">
        <f>IF('વિદ્યાર્થી માહિતી'!C16="","",'સિદ્ધિ+કૃપા'!Q19)</f>
        <v/>
      </c>
      <c r="AY21" s="101" t="str">
        <f>IF('વિદ્યાર્થી માહિતી'!C16="","",IF(AS21="LEFT","LEFT",SUM(AV21:AX21)))</f>
        <v/>
      </c>
      <c r="AZ21" s="106" t="str">
        <f t="shared" si="6"/>
        <v/>
      </c>
      <c r="BB21" s="41" t="str">
        <f>IF('વિદ્યાર્થી માહિતી'!C16="","",'વિદ્યાર્થી માહિતી'!B16)</f>
        <v/>
      </c>
      <c r="BC21" s="41" t="str">
        <f>IF('વિદ્યાર્થી માહિતી'!C16="","",'વિદ્યાર્થી માહિતી'!C16)</f>
        <v/>
      </c>
      <c r="BD21" s="101" t="str">
        <f>IF('વિદ્યાર્થી માહિતી'!C16="","",'T-1'!J19)</f>
        <v/>
      </c>
      <c r="BE21" s="101" t="str">
        <f>IF('વિદ્યાર્થી માહિતી'!C16="","",'T-2'!J19)</f>
        <v/>
      </c>
      <c r="BF21" s="101" t="str">
        <f>IF('વિદ્યાર્થી માહિતી'!C16="","",'T-3'!I19)</f>
        <v/>
      </c>
      <c r="BG21" s="102" t="str">
        <f>IF('વિદ્યાર્થી માહિતી'!C16="","",આંતરિક!AF19)</f>
        <v/>
      </c>
      <c r="BH21" s="103" t="str">
        <f>IF('વિદ્યાર્થી માહિતી'!C16="","",ROUND(SUM(BD21:BG21),0))</f>
        <v/>
      </c>
      <c r="BI21" s="104" t="str">
        <f>IF('વિદ્યાર્થી માહિતી'!C16="","",IF(BF21="LEFT","LEFT",ROUND(BH21/2,0)))</f>
        <v/>
      </c>
      <c r="BJ21" s="105" t="str">
        <f>IF('વિદ્યાર્થી માહિતી'!C16="","",'સિદ્ધિ+કૃપા'!S19)</f>
        <v/>
      </c>
      <c r="BK21" s="101" t="str">
        <f>IF('વિદ્યાર્થી માહિતી'!C16="","",'સિદ્ધિ+કૃપા'!T19)</f>
        <v/>
      </c>
      <c r="BL21" s="101" t="str">
        <f>IF('વિદ્યાર્થી માહિતી'!C16="","",IF(BF21="LEFT","LEFT",SUM(BI21:BK21)))</f>
        <v/>
      </c>
      <c r="BM21" s="106" t="str">
        <f t="shared" si="7"/>
        <v/>
      </c>
      <c r="BO21" s="41" t="str">
        <f>IF('વિદ્યાર્થી માહિતી'!C16="","",'વિદ્યાર્થી માહિતી'!B16)</f>
        <v/>
      </c>
      <c r="BP21" s="41" t="str">
        <f>IF('વિદ્યાર્થી માહિતી'!C16="","",'વિદ્યાર્થી માહિતી'!C16)</f>
        <v/>
      </c>
      <c r="BQ21" s="101" t="str">
        <f>IF('વિદ્યાર્થી માહિતી'!C16="","",'T-1'!K19)</f>
        <v/>
      </c>
      <c r="BR21" s="101" t="str">
        <f>IF('વિદ્યાર્થી માહિતી'!C16="","",'T-2'!K19)</f>
        <v/>
      </c>
      <c r="BS21" s="101" t="str">
        <f>IF('વિદ્યાર્થી માહિતી'!C16="","",'T-3'!J19)</f>
        <v/>
      </c>
      <c r="BT21" s="102" t="str">
        <f>IF('વિદ્યાર્થી માહિતી'!C16="","",આંતરિક!AL19)</f>
        <v/>
      </c>
      <c r="BU21" s="103" t="str">
        <f>IF('વિદ્યાર્થી માહિતી'!C16="","",ROUND(SUM(BQ21:BT21),0))</f>
        <v/>
      </c>
      <c r="BV21" s="104" t="str">
        <f>IF('વિદ્યાર્થી માહિતી'!C16="","",IF(BS21="LEFT","LEFT",ROUND(BU21/2,0)))</f>
        <v/>
      </c>
      <c r="BW21" s="105" t="str">
        <f>IF('વિદ્યાર્થી માહિતી'!C16="","",'સિદ્ધિ+કૃપા'!V19)</f>
        <v/>
      </c>
      <c r="BX21" s="101" t="str">
        <f>IF('વિદ્યાર્થી માહિતી'!C16="","",'સિદ્ધિ+કૃપા'!W19)</f>
        <v/>
      </c>
      <c r="BY21" s="101" t="str">
        <f>IF('વિદ્યાર્થી માહિતી'!C16="","",IF(BS21="LEFT","LEFT",SUM(BV21:BX21)))</f>
        <v/>
      </c>
      <c r="BZ21" s="106" t="str">
        <f t="shared" si="8"/>
        <v/>
      </c>
      <c r="CB21" s="41" t="str">
        <f>IF('વિદ્યાર્થી માહિતી'!C16="","",'વિદ્યાર્થી માહિતી'!B16)</f>
        <v/>
      </c>
      <c r="CC21" s="41" t="str">
        <f>IF('વિદ્યાર્થી માહિતી'!C16="","",'વિદ્યાર્થી માહિતી'!C16)</f>
        <v/>
      </c>
      <c r="CD21" s="101" t="str">
        <f>IF('વિદ્યાર્થી માહિતી'!C16="","",'T-1'!L19)</f>
        <v/>
      </c>
      <c r="CE21" s="101" t="str">
        <f>IF('વિદ્યાર્થી માહિતી'!C16="","",'T-2'!L19)</f>
        <v/>
      </c>
      <c r="CF21" s="101" t="str">
        <f>IF('વિદ્યાર્થી માહિતી'!C16="","",'T-3'!K19)</f>
        <v/>
      </c>
      <c r="CG21" s="102" t="str">
        <f>IF('વિદ્યાર્થી માહિતી'!C16="","",આંતરિક!AR19)</f>
        <v/>
      </c>
      <c r="CH21" s="103" t="str">
        <f>IF('વિદ્યાર્થી માહિતી'!C16="","",ROUND(SUM(CD21:CG21),0))</f>
        <v/>
      </c>
      <c r="CI21" s="104" t="str">
        <f>IF('વિદ્યાર્થી માહિતી'!C16="","",IF(CF21="LEFT","LEFT",ROUND(CH21/2,0)))</f>
        <v/>
      </c>
      <c r="CJ21" s="105" t="str">
        <f>IF('વિદ્યાર્થી માહિતી'!C16="","",'સિદ્ધિ+કૃપા'!Y19)</f>
        <v/>
      </c>
      <c r="CK21" s="101" t="str">
        <f>IF('વિદ્યાર્થી માહિતી'!C16="","",'સિદ્ધિ+કૃપા'!Z19)</f>
        <v/>
      </c>
      <c r="CL21" s="101" t="str">
        <f>IF('વિદ્યાર્થી માહિતી'!C16="","",IF(CF21="LEFT","LEFT",SUM(CI21:CK21)))</f>
        <v/>
      </c>
      <c r="CM21" s="106" t="str">
        <f t="shared" si="9"/>
        <v/>
      </c>
      <c r="CO21" s="41" t="str">
        <f>IF('વિદ્યાર્થી માહિતી'!B16="","",'વિદ્યાર્થી માહિતી'!B16)</f>
        <v/>
      </c>
      <c r="CP21" s="41" t="str">
        <f>IF('વિદ્યાર્થી માહિતી'!C16="","",'વિદ્યાર્થી માહિતી'!C16)</f>
        <v/>
      </c>
      <c r="CQ21" s="101" t="str">
        <f>IF('વિદ્યાર્થી માહિતી'!C16="","",'T-3'!L19)</f>
        <v/>
      </c>
      <c r="CR21" s="101" t="str">
        <f>IF('વિદ્યાર્થી માહિતી'!C16="","",'T-3'!M19)</f>
        <v/>
      </c>
      <c r="CS21" s="102" t="str">
        <f>IF('વિદ્યાર્થી માહિતી'!C16="","",આંતરિક!AV19)</f>
        <v/>
      </c>
      <c r="CT21" s="104" t="str">
        <f>IF('વિદ્યાર્થી માહિતી'!C16="","",SUM(CQ21:CS21))</f>
        <v/>
      </c>
      <c r="CU21" s="105" t="str">
        <f>IF('વિદ્યાર્થી માહિતી'!C16="","",'સિદ્ધિ+કૃપા'!AB19)</f>
        <v/>
      </c>
      <c r="CV21" s="101" t="str">
        <f>IF('વિદ્યાર્થી માહિતી'!C16="","",'સિદ્ધિ+કૃપા'!AC19)</f>
        <v/>
      </c>
      <c r="CW21" s="101" t="str">
        <f>IF('વિદ્યાર્થી માહિતી'!C16="","",SUM(CT21:CV21))</f>
        <v/>
      </c>
      <c r="CX21" s="106" t="str">
        <f t="shared" si="10"/>
        <v/>
      </c>
      <c r="CZ21" s="41" t="str">
        <f>IF('વિદ્યાર્થી માહિતી'!C16="","",'વિદ્યાર્થી માહિતી'!B16)</f>
        <v/>
      </c>
      <c r="DA21" s="41" t="str">
        <f>IF('વિદ્યાર્થી માહિતી'!C16="","",'વિદ્યાર્થી માહિતી'!C16)</f>
        <v/>
      </c>
      <c r="DB21" s="101" t="str">
        <f>IF('વિદ્યાર્થી માહિતી'!C16="","",'T-3'!N19)</f>
        <v/>
      </c>
      <c r="DC21" s="101" t="str">
        <f>IF('વિદ્યાર્થી માહિતી'!C16="","",'T-3'!O19)</f>
        <v/>
      </c>
      <c r="DD21" s="102" t="str">
        <f>IF('વિદ્યાર્થી માહિતી'!C16="","",આંતરિક!AZ19)</f>
        <v/>
      </c>
      <c r="DE21" s="104" t="str">
        <f>IF('વિદ્યાર્થી માહિતી'!C16="","",SUM(DB21:DD21))</f>
        <v/>
      </c>
      <c r="DF21" s="105" t="str">
        <f>IF('વિદ્યાર્થી માહિતી'!C16="","",'સિદ્ધિ+કૃપા'!AE19)</f>
        <v/>
      </c>
      <c r="DG21" s="101" t="str">
        <f>IF('વિદ્યાર્થી માહિતી'!C16="","",'સિદ્ધિ+કૃપા'!AF19)</f>
        <v/>
      </c>
      <c r="DH21" s="101" t="str">
        <f>IF('વિદ્યાર્થી માહિતી'!C16="","",SUM(DE21:DG21))</f>
        <v/>
      </c>
      <c r="DI21" s="106" t="str">
        <f t="shared" si="11"/>
        <v/>
      </c>
      <c r="DJ21" s="25" t="str">
        <f>IF('વિદ્યાર્થી માહિતી'!M16="","",'વિદ્યાર્થી માહિતી'!M16)</f>
        <v/>
      </c>
      <c r="DK21" s="41" t="str">
        <f>IF('વિદ્યાર્થી માહિતી'!C16="","",'વિદ્યાર્થી માહિતી'!B16)</f>
        <v/>
      </c>
      <c r="DL21" s="41" t="str">
        <f>IF('વિદ્યાર્થી માહિતી'!C16="","",'વિદ્યાર્થી માહિતી'!C16)</f>
        <v/>
      </c>
      <c r="DM21" s="101" t="str">
        <f>IF('વિદ્યાર્થી માહિતી'!C16="","",'T-3'!P19)</f>
        <v/>
      </c>
      <c r="DN21" s="101" t="str">
        <f>IF('વિદ્યાર્થી માહિતી'!C16="","",'T-3'!Q19)</f>
        <v/>
      </c>
      <c r="DO21" s="102" t="str">
        <f>IF('વિદ્યાર્થી માહિતી'!C16="","",આંતરિક!BD19)</f>
        <v/>
      </c>
      <c r="DP21" s="104" t="str">
        <f>IF('વિદ્યાર્થી માહિતી'!C16="","",SUM(DM21:DO21))</f>
        <v/>
      </c>
      <c r="DQ21" s="105" t="str">
        <f>IF('વિદ્યાર્થી માહિતી'!C16="","",'સિદ્ધિ+કૃપા'!AH19)</f>
        <v/>
      </c>
      <c r="DR21" s="101" t="str">
        <f>IF('વિદ્યાર્થી માહિતી'!C16="","",'સિદ્ધિ+કૃપા'!AI19)</f>
        <v/>
      </c>
      <c r="DS21" s="101" t="str">
        <f>IF('વિદ્યાર્થી માહિતી'!C16="","",SUM(DP21:DR21))</f>
        <v/>
      </c>
      <c r="DT21" s="106" t="str">
        <f t="shared" si="12"/>
        <v/>
      </c>
      <c r="DU21" s="255" t="str">
        <f>IF('વિદ્યાર્થી માહિતી'!C16="","",IF(I21="LEFT","LEFT",IF(V21="LEFT","LEFT",IF(AI21="LEFT","LEFT",IF(AV21="LEFT","LEFT",IF(BI21="LEFT","LEFT",IF(BV21="LEFT","LEFT",IF(CI21="LEFT","LEFT","P"))))))))</f>
        <v/>
      </c>
      <c r="DV21" s="255" t="str">
        <f>IF('વિદ્યાર્થી માહિતી'!C16="","",IF(DU21="LEFT","LEFT",IF(L21&lt;33,"નાપાસ",IF(Y21&lt;33,"નાપાસ",IF(AL21&lt;33,"નાપાસ",IF(AY21&lt;33,"નાપાસ",IF(BL21&lt;33,"નાપાસ",IF(BY21&lt;33,"નાપાસ",IF(CL21&lt;33,"નાપાસ",IF(CW21&lt;33,"નાપાસ",IF(DH21&lt;33,"નાપાસ",IF(DS21&lt;33,"નાપાસ","પાસ"))))))))))))</f>
        <v/>
      </c>
      <c r="DW21" s="255" t="str">
        <f>IF('વિદ્યાર્થી માહિતી'!C16="","",IF(J21&gt;0,"સિદ્ધિગુણથી પાસ",IF(W21&gt;0,"સિદ્ધિગુણથી પાસ",IF(AJ21&gt;0,"સિદ્ધિગુણથી પાસ",IF(AW21&gt;0,"સિદ્ધિગુણથી પાસ",IF(BJ21&gt;0,"સિદ્ધિગુણથી પાસ",IF(BW21&gt;0,"સિદ્ધિગુણથી પાસ",IF(CJ21&gt;0,"સિદ્ધિગુણથી પાસ",DV21))))))))</f>
        <v/>
      </c>
      <c r="DX21" s="255" t="str">
        <f>IF('વિદ્યાર્થી માહિતી'!C16="","",IF(K21&gt;0,"કૃપાગુણથી પાસ",IF(X21&gt;0,"કૃપાગુણથી પાસ",IF(AK21&gt;0,"કૃપાગુણથી પાસ",IF(AX21&gt;0,"કૃપાગુણથી પાસ",IF(BK21&gt;0,"કૃપાગુણથી પાસ",IF(BX21&gt;0,"કૃપાગુણથી પાસ",IF(CK21&gt;0,"કૃપાગુણથી પાસ",DV21))))))))</f>
        <v/>
      </c>
      <c r="DY21" s="255" t="str">
        <f>IF('સમગ્ર પરિણામ '!DX21="કૃપાગુણથી પાસ","કૃપાગુણથી પાસ",IF(DW21="સિદ્ધિગુણથી પાસ","સિદ્ધિગુણથી પાસ",DX21))</f>
        <v/>
      </c>
      <c r="DZ21" s="130" t="str">
        <f>IF('વિદ્યાર્થી માહિતી'!C16="","",'વિદ્યાર્થી માહિતી'!G16)</f>
        <v/>
      </c>
      <c r="EA21" s="45" t="str">
        <f>'S1'!N18</f>
        <v/>
      </c>
    </row>
    <row r="22" spans="1:131" ht="23.25" customHeight="1" x14ac:dyDescent="0.2">
      <c r="A22" s="41">
        <f>'વિદ્યાર્થી માહિતી'!A17</f>
        <v>16</v>
      </c>
      <c r="B22" s="41" t="str">
        <f>IF('વિદ્યાર્થી માહિતી'!B17="","",'વિદ્યાર્થી માહિતી'!B17)</f>
        <v/>
      </c>
      <c r="C22" s="52" t="str">
        <f>IF('વિદ્યાર્થી માહિતી'!C17="","",'વિદ્યાર્થી માહિતી'!C17)</f>
        <v/>
      </c>
      <c r="D22" s="101" t="str">
        <f>IF('વિદ્યાર્થી માહિતી'!C17="","",'T-1'!F20)</f>
        <v/>
      </c>
      <c r="E22" s="101" t="str">
        <f>IF('વિદ્યાર્થી માહિતી'!C17="","",'T-2'!F20)</f>
        <v/>
      </c>
      <c r="F22" s="101" t="str">
        <f>IF('વિદ્યાર્થી માહિતી'!C17="","",'T-3'!E20)</f>
        <v/>
      </c>
      <c r="G22" s="102" t="str">
        <f>IF('વિદ્યાર્થી માહિતી'!C17="","",આંતરિક!H20)</f>
        <v/>
      </c>
      <c r="H22" s="103" t="str">
        <f t="shared" si="0"/>
        <v/>
      </c>
      <c r="I22" s="104" t="str">
        <f t="shared" si="1"/>
        <v/>
      </c>
      <c r="J22" s="105" t="str">
        <f>IF('વિદ્યાર્થી માહિતી'!C17="","",'સિદ્ધિ+કૃપા'!G20)</f>
        <v/>
      </c>
      <c r="K22" s="101" t="str">
        <f>IF('વિદ્યાર્થી માહિતી'!C17="","",'સિદ્ધિ+કૃપા'!H20)</f>
        <v/>
      </c>
      <c r="L22" s="101" t="str">
        <f t="shared" si="2"/>
        <v/>
      </c>
      <c r="M22" s="106" t="str">
        <f t="shared" si="3"/>
        <v/>
      </c>
      <c r="O22" s="41" t="str">
        <f>IF('વિદ્યાર્થી માહિતી'!B17="","",'વિદ્યાર્થી માહિતી'!B17)</f>
        <v/>
      </c>
      <c r="P22" s="41" t="str">
        <f>IF('વિદ્યાર્થી માહિતી'!C17="","",'વિદ્યાર્થી માહિતી'!C17)</f>
        <v/>
      </c>
      <c r="Q22" s="101" t="str">
        <f>IF('વિદ્યાર્થી માહિતી'!C17="","",'T-1'!G20)</f>
        <v/>
      </c>
      <c r="R22" s="101" t="str">
        <f>IF('વિદ્યાર્થી માહિતી'!C17="","",'T-2'!G20)</f>
        <v/>
      </c>
      <c r="S22" s="101" t="str">
        <f>IF('વિદ્યાર્થી માહિતી'!C17="","",'T-3'!F20)</f>
        <v/>
      </c>
      <c r="T22" s="102" t="str">
        <f>IF('વિદ્યાર્થી માહિતી'!C17="","",આંતરિક!N20)</f>
        <v/>
      </c>
      <c r="U22" s="103" t="str">
        <f>IF('વિદ્યાર્થી માહિતી'!C17="","",ROUND(SUM(Q22:T22),0))</f>
        <v/>
      </c>
      <c r="V22" s="104" t="str">
        <f>IF('વિદ્યાર્થી માહિતી'!C17="","",IF(S22="LEFT","LEFT",ROUND(U22/2,0)))</f>
        <v/>
      </c>
      <c r="W22" s="105" t="str">
        <f>IF('વિદ્યાર્થી માહિતી'!C17="","",'સિદ્ધિ+કૃપા'!J20)</f>
        <v/>
      </c>
      <c r="X22" s="101" t="str">
        <f>IF('વિદ્યાર્થી માહિતી'!C17="","",'સિદ્ધિ+કૃપા'!K20)</f>
        <v/>
      </c>
      <c r="Y22" s="101" t="str">
        <f>IF('વિદ્યાર્થી માહિતી'!C17="","",IF(S22="LEFT","LEFT",SUM(V22:X22)))</f>
        <v/>
      </c>
      <c r="Z22" s="106" t="str">
        <f t="shared" si="4"/>
        <v/>
      </c>
      <c r="AB22" s="41" t="str">
        <f>IF('વિદ્યાર્થી માહિતી'!B17="","",'વિદ્યાર્થી માહિતી'!B17)</f>
        <v/>
      </c>
      <c r="AC22" s="41" t="str">
        <f>IF('વિદ્યાર્થી માહિતી'!C17="","",'વિદ્યાર્થી માહિતી'!C17)</f>
        <v/>
      </c>
      <c r="AD22" s="101" t="str">
        <f>IF('વિદ્યાર્થી માહિતી'!C17="","",'T-1'!H20)</f>
        <v/>
      </c>
      <c r="AE22" s="101" t="str">
        <f>IF('વિદ્યાર્થી માહિતી'!C17="","",'T-2'!H20)</f>
        <v/>
      </c>
      <c r="AF22" s="101" t="str">
        <f>IF('વિદ્યાર્થી માહિતી'!C17="","",'T-3'!G20)</f>
        <v/>
      </c>
      <c r="AG22" s="102" t="str">
        <f>IF('વિદ્યાર્થી માહિતી'!C17="","",આંતરિક!T20)</f>
        <v/>
      </c>
      <c r="AH22" s="103" t="str">
        <f>IF('વિદ્યાર્થી માહિતી'!C17="","",ROUND(SUM(AD22:AG22),0))</f>
        <v/>
      </c>
      <c r="AI22" s="104" t="str">
        <f>IF('વિદ્યાર્થી માહિતી'!C17="","",IF(AF22="LEFT","LEFT",ROUND(AH22/2,0)))</f>
        <v/>
      </c>
      <c r="AJ22" s="105" t="str">
        <f>IF('વિદ્યાર્થી માહિતી'!C17="","",'સિદ્ધિ+કૃપા'!M20)</f>
        <v/>
      </c>
      <c r="AK22" s="101" t="str">
        <f>IF('વિદ્યાર્થી માહિતી'!C17="","",'સિદ્ધિ+કૃપા'!N20)</f>
        <v/>
      </c>
      <c r="AL22" s="101" t="str">
        <f>IF('વિદ્યાર્થી માહિતી'!C17="","",IF(AF22="LEFT","LEFT",SUM(AI22:AK22)))</f>
        <v/>
      </c>
      <c r="AM22" s="106" t="str">
        <f t="shared" si="5"/>
        <v/>
      </c>
      <c r="AO22" s="41" t="str">
        <f>IF('વિદ્યાર્થી માહિતી'!B17="","",'વિદ્યાર્થી માહિતી'!B17)</f>
        <v/>
      </c>
      <c r="AP22" s="41" t="str">
        <f>IF('વિદ્યાર્થી માહિતી'!C17="","",'વિદ્યાર્થી માહિતી'!C17)</f>
        <v/>
      </c>
      <c r="AQ22" s="101" t="str">
        <f>IF('વિદ્યાર્થી માહિતી'!C17="","",'T-1'!I20)</f>
        <v/>
      </c>
      <c r="AR22" s="101" t="str">
        <f>IF('વિદ્યાર્થી માહિતી'!C17="","",'T-2'!I20)</f>
        <v/>
      </c>
      <c r="AS22" s="101" t="str">
        <f>IF('વિદ્યાર્થી માહિતી'!C17="","",'T-3'!H20)</f>
        <v/>
      </c>
      <c r="AT22" s="102" t="str">
        <f>IF('વિદ્યાર્થી માહિતી'!C17="","",આંતરિક!Z20)</f>
        <v/>
      </c>
      <c r="AU22" s="103" t="str">
        <f>IF('વિદ્યાર્થી માહિતી'!C17="","",ROUND(SUM(AQ22:AT22),0))</f>
        <v/>
      </c>
      <c r="AV22" s="104" t="str">
        <f>IF('વિદ્યાર્થી માહિતી'!C17="","",IF(AS22="LEFT","LEFT",ROUND(AU22/2,0)))</f>
        <v/>
      </c>
      <c r="AW22" s="105" t="str">
        <f>IF('વિદ્યાર્થી માહિતી'!C17="","",'સિદ્ધિ+કૃપા'!P20)</f>
        <v/>
      </c>
      <c r="AX22" s="101" t="str">
        <f>IF('વિદ્યાર્થી માહિતી'!C17="","",'સિદ્ધિ+કૃપા'!Q20)</f>
        <v/>
      </c>
      <c r="AY22" s="101" t="str">
        <f>IF('વિદ્યાર્થી માહિતી'!C17="","",IF(AS22="LEFT","LEFT",SUM(AV22:AX22)))</f>
        <v/>
      </c>
      <c r="AZ22" s="106" t="str">
        <f t="shared" si="6"/>
        <v/>
      </c>
      <c r="BB22" s="41" t="str">
        <f>IF('વિદ્યાર્થી માહિતી'!C17="","",'વિદ્યાર્થી માહિતી'!B17)</f>
        <v/>
      </c>
      <c r="BC22" s="41" t="str">
        <f>IF('વિદ્યાર્થી માહિતી'!C17="","",'વિદ્યાર્થી માહિતી'!C17)</f>
        <v/>
      </c>
      <c r="BD22" s="101" t="str">
        <f>IF('વિદ્યાર્થી માહિતી'!C17="","",'T-1'!J20)</f>
        <v/>
      </c>
      <c r="BE22" s="101" t="str">
        <f>IF('વિદ્યાર્થી માહિતી'!C17="","",'T-2'!J20)</f>
        <v/>
      </c>
      <c r="BF22" s="101" t="str">
        <f>IF('વિદ્યાર્થી માહિતી'!C17="","",'T-3'!I20)</f>
        <v/>
      </c>
      <c r="BG22" s="102" t="str">
        <f>IF('વિદ્યાર્થી માહિતી'!C17="","",આંતરિક!AF20)</f>
        <v/>
      </c>
      <c r="BH22" s="103" t="str">
        <f>IF('વિદ્યાર્થી માહિતી'!C17="","",ROUND(SUM(BD22:BG22),0))</f>
        <v/>
      </c>
      <c r="BI22" s="104" t="str">
        <f>IF('વિદ્યાર્થી માહિતી'!C17="","",IF(BF22="LEFT","LEFT",ROUND(BH22/2,0)))</f>
        <v/>
      </c>
      <c r="BJ22" s="105" t="str">
        <f>IF('વિદ્યાર્થી માહિતી'!C17="","",'સિદ્ધિ+કૃપા'!S20)</f>
        <v/>
      </c>
      <c r="BK22" s="101" t="str">
        <f>IF('વિદ્યાર્થી માહિતી'!C17="","",'સિદ્ધિ+કૃપા'!T20)</f>
        <v/>
      </c>
      <c r="BL22" s="101" t="str">
        <f>IF('વિદ્યાર્થી માહિતી'!C17="","",IF(BF22="LEFT","LEFT",SUM(BI22:BK22)))</f>
        <v/>
      </c>
      <c r="BM22" s="106" t="str">
        <f t="shared" si="7"/>
        <v/>
      </c>
      <c r="BO22" s="41" t="str">
        <f>IF('વિદ્યાર્થી માહિતી'!C17="","",'વિદ્યાર્થી માહિતી'!B17)</f>
        <v/>
      </c>
      <c r="BP22" s="41" t="str">
        <f>IF('વિદ્યાર્થી માહિતી'!C17="","",'વિદ્યાર્થી માહિતી'!C17)</f>
        <v/>
      </c>
      <c r="BQ22" s="101" t="str">
        <f>IF('વિદ્યાર્થી માહિતી'!C17="","",'T-1'!K20)</f>
        <v/>
      </c>
      <c r="BR22" s="101" t="str">
        <f>IF('વિદ્યાર્થી માહિતી'!C17="","",'T-2'!K20)</f>
        <v/>
      </c>
      <c r="BS22" s="101" t="str">
        <f>IF('વિદ્યાર્થી માહિતી'!C17="","",'T-3'!J20)</f>
        <v/>
      </c>
      <c r="BT22" s="102" t="str">
        <f>IF('વિદ્યાર્થી માહિતી'!C17="","",આંતરિક!AL20)</f>
        <v/>
      </c>
      <c r="BU22" s="103" t="str">
        <f>IF('વિદ્યાર્થી માહિતી'!C17="","",ROUND(SUM(BQ22:BT22),0))</f>
        <v/>
      </c>
      <c r="BV22" s="104" t="str">
        <f>IF('વિદ્યાર્થી માહિતી'!C17="","",IF(BS22="LEFT","LEFT",ROUND(BU22/2,0)))</f>
        <v/>
      </c>
      <c r="BW22" s="105" t="str">
        <f>IF('વિદ્યાર્થી માહિતી'!C17="","",'સિદ્ધિ+કૃપા'!V20)</f>
        <v/>
      </c>
      <c r="BX22" s="101" t="str">
        <f>IF('વિદ્યાર્થી માહિતી'!C17="","",'સિદ્ધિ+કૃપા'!W20)</f>
        <v/>
      </c>
      <c r="BY22" s="101" t="str">
        <f>IF('વિદ્યાર્થી માહિતી'!C17="","",IF(BS22="LEFT","LEFT",SUM(BV22:BX22)))</f>
        <v/>
      </c>
      <c r="BZ22" s="106" t="str">
        <f t="shared" si="8"/>
        <v/>
      </c>
      <c r="CB22" s="41" t="str">
        <f>IF('વિદ્યાર્થી માહિતી'!C17="","",'વિદ્યાર્થી માહિતી'!B17)</f>
        <v/>
      </c>
      <c r="CC22" s="41" t="str">
        <f>IF('વિદ્યાર્થી માહિતી'!C17="","",'વિદ્યાર્થી માહિતી'!C17)</f>
        <v/>
      </c>
      <c r="CD22" s="101" t="str">
        <f>IF('વિદ્યાર્થી માહિતી'!C17="","",'T-1'!L20)</f>
        <v/>
      </c>
      <c r="CE22" s="101" t="str">
        <f>IF('વિદ્યાર્થી માહિતી'!C17="","",'T-2'!L20)</f>
        <v/>
      </c>
      <c r="CF22" s="101" t="str">
        <f>IF('વિદ્યાર્થી માહિતી'!C17="","",'T-3'!K20)</f>
        <v/>
      </c>
      <c r="CG22" s="102" t="str">
        <f>IF('વિદ્યાર્થી માહિતી'!C17="","",આંતરિક!AR20)</f>
        <v/>
      </c>
      <c r="CH22" s="103" t="str">
        <f>IF('વિદ્યાર્થી માહિતી'!C17="","",ROUND(SUM(CD22:CG22),0))</f>
        <v/>
      </c>
      <c r="CI22" s="104" t="str">
        <f>IF('વિદ્યાર્થી માહિતી'!C17="","",IF(CF22="LEFT","LEFT",ROUND(CH22/2,0)))</f>
        <v/>
      </c>
      <c r="CJ22" s="105" t="str">
        <f>IF('વિદ્યાર્થી માહિતી'!C17="","",'સિદ્ધિ+કૃપા'!Y20)</f>
        <v/>
      </c>
      <c r="CK22" s="101" t="str">
        <f>IF('વિદ્યાર્થી માહિતી'!C17="","",'સિદ્ધિ+કૃપા'!Z20)</f>
        <v/>
      </c>
      <c r="CL22" s="101" t="str">
        <f>IF('વિદ્યાર્થી માહિતી'!C17="","",IF(CF22="LEFT","LEFT",SUM(CI22:CK22)))</f>
        <v/>
      </c>
      <c r="CM22" s="106" t="str">
        <f t="shared" si="9"/>
        <v/>
      </c>
      <c r="CO22" s="41" t="str">
        <f>IF('વિદ્યાર્થી માહિતી'!B17="","",'વિદ્યાર્થી માહિતી'!B17)</f>
        <v/>
      </c>
      <c r="CP22" s="41" t="str">
        <f>IF('વિદ્યાર્થી માહિતી'!C17="","",'વિદ્યાર્થી માહિતી'!C17)</f>
        <v/>
      </c>
      <c r="CQ22" s="101" t="str">
        <f>IF('વિદ્યાર્થી માહિતી'!C17="","",'T-3'!L20)</f>
        <v/>
      </c>
      <c r="CR22" s="101" t="str">
        <f>IF('વિદ્યાર્થી માહિતી'!C17="","",'T-3'!M20)</f>
        <v/>
      </c>
      <c r="CS22" s="102" t="str">
        <f>IF('વિદ્યાર્થી માહિતી'!C17="","",આંતરિક!AV20)</f>
        <v/>
      </c>
      <c r="CT22" s="104" t="str">
        <f>IF('વિદ્યાર્થી માહિતી'!C17="","",SUM(CQ22:CS22))</f>
        <v/>
      </c>
      <c r="CU22" s="105" t="str">
        <f>IF('વિદ્યાર્થી માહિતી'!C17="","",'સિદ્ધિ+કૃપા'!AB20)</f>
        <v/>
      </c>
      <c r="CV22" s="101" t="str">
        <f>IF('વિદ્યાર્થી માહિતી'!C17="","",'સિદ્ધિ+કૃપા'!AC20)</f>
        <v/>
      </c>
      <c r="CW22" s="101" t="str">
        <f>IF('વિદ્યાર્થી માહિતી'!C17="","",SUM(CT22:CV22))</f>
        <v/>
      </c>
      <c r="CX22" s="106" t="str">
        <f t="shared" si="10"/>
        <v/>
      </c>
      <c r="CZ22" s="41" t="str">
        <f>IF('વિદ્યાર્થી માહિતી'!C17="","",'વિદ્યાર્થી માહિતી'!B17)</f>
        <v/>
      </c>
      <c r="DA22" s="41" t="str">
        <f>IF('વિદ્યાર્થી માહિતી'!C17="","",'વિદ્યાર્થી માહિતી'!C17)</f>
        <v/>
      </c>
      <c r="DB22" s="101" t="str">
        <f>IF('વિદ્યાર્થી માહિતી'!C17="","",'T-3'!N20)</f>
        <v/>
      </c>
      <c r="DC22" s="101" t="str">
        <f>IF('વિદ્યાર્થી માહિતી'!C17="","",'T-3'!O20)</f>
        <v/>
      </c>
      <c r="DD22" s="102" t="str">
        <f>IF('વિદ્યાર્થી માહિતી'!C17="","",આંતરિક!AZ20)</f>
        <v/>
      </c>
      <c r="DE22" s="104" t="str">
        <f>IF('વિદ્યાર્થી માહિતી'!C17="","",SUM(DB22:DD22))</f>
        <v/>
      </c>
      <c r="DF22" s="105" t="str">
        <f>IF('વિદ્યાર્થી માહિતી'!C17="","",'સિદ્ધિ+કૃપા'!AE20)</f>
        <v/>
      </c>
      <c r="DG22" s="101" t="str">
        <f>IF('વિદ્યાર્થી માહિતી'!C17="","",'સિદ્ધિ+કૃપા'!AF20)</f>
        <v/>
      </c>
      <c r="DH22" s="101" t="str">
        <f>IF('વિદ્યાર્થી માહિતી'!C17="","",SUM(DE22:DG22))</f>
        <v/>
      </c>
      <c r="DI22" s="106" t="str">
        <f t="shared" si="11"/>
        <v/>
      </c>
      <c r="DJ22" s="25" t="str">
        <f>IF('વિદ્યાર્થી માહિતી'!M17="","",'વિદ્યાર્થી માહિતી'!M17)</f>
        <v/>
      </c>
      <c r="DK22" s="41" t="str">
        <f>IF('વિદ્યાર્થી માહિતી'!C17="","",'વિદ્યાર્થી માહિતી'!B17)</f>
        <v/>
      </c>
      <c r="DL22" s="41" t="str">
        <f>IF('વિદ્યાર્થી માહિતી'!C17="","",'વિદ્યાર્થી માહિતી'!C17)</f>
        <v/>
      </c>
      <c r="DM22" s="101" t="str">
        <f>IF('વિદ્યાર્થી માહિતી'!C17="","",'T-3'!P20)</f>
        <v/>
      </c>
      <c r="DN22" s="101" t="str">
        <f>IF('વિદ્યાર્થી માહિતી'!C17="","",'T-3'!Q20)</f>
        <v/>
      </c>
      <c r="DO22" s="102" t="str">
        <f>IF('વિદ્યાર્થી માહિતી'!C17="","",આંતરિક!BD20)</f>
        <v/>
      </c>
      <c r="DP22" s="104" t="str">
        <f>IF('વિદ્યાર્થી માહિતી'!C17="","",SUM(DM22:DO22))</f>
        <v/>
      </c>
      <c r="DQ22" s="105" t="str">
        <f>IF('વિદ્યાર્થી માહિતી'!C17="","",'સિદ્ધિ+કૃપા'!AH20)</f>
        <v/>
      </c>
      <c r="DR22" s="101" t="str">
        <f>IF('વિદ્યાર્થી માહિતી'!C17="","",'સિદ્ધિ+કૃપા'!AI20)</f>
        <v/>
      </c>
      <c r="DS22" s="101" t="str">
        <f>IF('વિદ્યાર્થી માહિતી'!C17="","",SUM(DP22:DR22))</f>
        <v/>
      </c>
      <c r="DT22" s="106" t="str">
        <f t="shared" si="12"/>
        <v/>
      </c>
      <c r="DU22" s="255" t="str">
        <f>IF('વિદ્યાર્થી માહિતી'!C17="","",IF(I22="LEFT","LEFT",IF(V22="LEFT","LEFT",IF(AI22="LEFT","LEFT",IF(AV22="LEFT","LEFT",IF(BI22="LEFT","LEFT",IF(BV22="LEFT","LEFT",IF(CI22="LEFT","LEFT","P"))))))))</f>
        <v/>
      </c>
      <c r="DV22" s="255" t="str">
        <f>IF('વિદ્યાર્થી માહિતી'!C17="","",IF(DU22="LEFT","LEFT",IF(L22&lt;33,"નાપાસ",IF(Y22&lt;33,"નાપાસ",IF(AL22&lt;33,"નાપાસ",IF(AY22&lt;33,"નાપાસ",IF(BL22&lt;33,"નાપાસ",IF(BY22&lt;33,"નાપાસ",IF(CL22&lt;33,"નાપાસ",IF(CW22&lt;33,"નાપાસ",IF(DH22&lt;33,"નાપાસ",IF(DS22&lt;33,"નાપાસ","પાસ"))))))))))))</f>
        <v/>
      </c>
      <c r="DW22" s="255" t="str">
        <f>IF('વિદ્યાર્થી માહિતી'!C17="","",IF(J22&gt;0,"સિદ્ધિગુણથી પાસ",IF(W22&gt;0,"સિદ્ધિગુણથી પાસ",IF(AJ22&gt;0,"સિદ્ધિગુણથી પાસ",IF(AW22&gt;0,"સિદ્ધિગુણથી પાસ",IF(BJ22&gt;0,"સિદ્ધિગુણથી પાસ",IF(BW22&gt;0,"સિદ્ધિગુણથી પાસ",IF(CJ22&gt;0,"સિદ્ધિગુણથી પાસ",DV22))))))))</f>
        <v/>
      </c>
      <c r="DX22" s="255" t="str">
        <f>IF('વિદ્યાર્થી માહિતી'!C17="","",IF(K22&gt;0,"કૃપાગુણથી પાસ",IF(X22&gt;0,"કૃપાગુણથી પાસ",IF(AK22&gt;0,"કૃપાગુણથી પાસ",IF(AX22&gt;0,"કૃપાગુણથી પાસ",IF(BK22&gt;0,"કૃપાગુણથી પાસ",IF(BX22&gt;0,"કૃપાગુણથી પાસ",IF(CK22&gt;0,"કૃપાગુણથી પાસ",DV22))))))))</f>
        <v/>
      </c>
      <c r="DY22" s="255" t="str">
        <f>IF('સમગ્ર પરિણામ '!DX22="કૃપાગુણથી પાસ","કૃપાગુણથી પાસ",IF(DW22="સિદ્ધિગુણથી પાસ","સિદ્ધિગુણથી પાસ",DX22))</f>
        <v/>
      </c>
      <c r="DZ22" s="130" t="str">
        <f>IF('વિદ્યાર્થી માહિતી'!C17="","",'વિદ્યાર્થી માહિતી'!G17)</f>
        <v/>
      </c>
      <c r="EA22" s="45" t="str">
        <f>'S1'!N19</f>
        <v/>
      </c>
    </row>
    <row r="23" spans="1:131" ht="23.25" customHeight="1" x14ac:dyDescent="0.2">
      <c r="A23" s="41">
        <f>'વિદ્યાર્થી માહિતી'!A18</f>
        <v>17</v>
      </c>
      <c r="B23" s="41" t="str">
        <f>IF('વિદ્યાર્થી માહિતી'!B18="","",'વિદ્યાર્થી માહિતી'!B18)</f>
        <v/>
      </c>
      <c r="C23" s="52" t="str">
        <f>IF('વિદ્યાર્થી માહિતી'!C18="","",'વિદ્યાર્થી માહિતી'!C18)</f>
        <v/>
      </c>
      <c r="D23" s="101" t="str">
        <f>IF('વિદ્યાર્થી માહિતી'!C18="","",'T-1'!F21)</f>
        <v/>
      </c>
      <c r="E23" s="101" t="str">
        <f>IF('વિદ્યાર્થી માહિતી'!C18="","",'T-2'!F21)</f>
        <v/>
      </c>
      <c r="F23" s="101" t="str">
        <f>IF('વિદ્યાર્થી માહિતી'!C18="","",'T-3'!E21)</f>
        <v/>
      </c>
      <c r="G23" s="102" t="str">
        <f>IF('વિદ્યાર્થી માહિતી'!C18="","",આંતરિક!H21)</f>
        <v/>
      </c>
      <c r="H23" s="103" t="str">
        <f t="shared" si="0"/>
        <v/>
      </c>
      <c r="I23" s="104" t="str">
        <f t="shared" si="1"/>
        <v/>
      </c>
      <c r="J23" s="105" t="str">
        <f>IF('વિદ્યાર્થી માહિતી'!C18="","",'સિદ્ધિ+કૃપા'!G21)</f>
        <v/>
      </c>
      <c r="K23" s="101" t="str">
        <f>IF('વિદ્યાર્થી માહિતી'!C18="","",'સિદ્ધિ+કૃપા'!H21)</f>
        <v/>
      </c>
      <c r="L23" s="101" t="str">
        <f t="shared" si="2"/>
        <v/>
      </c>
      <c r="M23" s="106" t="str">
        <f t="shared" si="3"/>
        <v/>
      </c>
      <c r="O23" s="41" t="str">
        <f>IF('વિદ્યાર્થી માહિતી'!B18="","",'વિદ્યાર્થી માહિતી'!B18)</f>
        <v/>
      </c>
      <c r="P23" s="41" t="str">
        <f>IF('વિદ્યાર્થી માહિતી'!C18="","",'વિદ્યાર્થી માહિતી'!C18)</f>
        <v/>
      </c>
      <c r="Q23" s="101" t="str">
        <f>IF('વિદ્યાર્થી માહિતી'!C18="","",'T-1'!G21)</f>
        <v/>
      </c>
      <c r="R23" s="101" t="str">
        <f>IF('વિદ્યાર્થી માહિતી'!C18="","",'T-2'!G21)</f>
        <v/>
      </c>
      <c r="S23" s="101" t="str">
        <f>IF('વિદ્યાર્થી માહિતી'!C18="","",'T-3'!F21)</f>
        <v/>
      </c>
      <c r="T23" s="102" t="str">
        <f>IF('વિદ્યાર્થી માહિતી'!C18="","",આંતરિક!N21)</f>
        <v/>
      </c>
      <c r="U23" s="103" t="str">
        <f>IF('વિદ્યાર્થી માહિતી'!C18="","",ROUND(SUM(Q23:T23),0))</f>
        <v/>
      </c>
      <c r="V23" s="104" t="str">
        <f>IF('વિદ્યાર્થી માહિતી'!C18="","",IF(S23="LEFT","LEFT",ROUND(U23/2,0)))</f>
        <v/>
      </c>
      <c r="W23" s="105" t="str">
        <f>IF('વિદ્યાર્થી માહિતી'!C18="","",'સિદ્ધિ+કૃપા'!J21)</f>
        <v/>
      </c>
      <c r="X23" s="101" t="str">
        <f>IF('વિદ્યાર્થી માહિતી'!C18="","",'સિદ્ધિ+કૃપા'!K21)</f>
        <v/>
      </c>
      <c r="Y23" s="101" t="str">
        <f>IF('વિદ્યાર્થી માહિતી'!C18="","",IF(S23="LEFT","LEFT",SUM(V23:X23)))</f>
        <v/>
      </c>
      <c r="Z23" s="106" t="str">
        <f t="shared" si="4"/>
        <v/>
      </c>
      <c r="AB23" s="41" t="str">
        <f>IF('વિદ્યાર્થી માહિતી'!B18="","",'વિદ્યાર્થી માહિતી'!B18)</f>
        <v/>
      </c>
      <c r="AC23" s="41" t="str">
        <f>IF('વિદ્યાર્થી માહિતી'!C18="","",'વિદ્યાર્થી માહિતી'!C18)</f>
        <v/>
      </c>
      <c r="AD23" s="101" t="str">
        <f>IF('વિદ્યાર્થી માહિતી'!C18="","",'T-1'!H21)</f>
        <v/>
      </c>
      <c r="AE23" s="101" t="str">
        <f>IF('વિદ્યાર્થી માહિતી'!C18="","",'T-2'!H21)</f>
        <v/>
      </c>
      <c r="AF23" s="101" t="str">
        <f>IF('વિદ્યાર્થી માહિતી'!C18="","",'T-3'!G21)</f>
        <v/>
      </c>
      <c r="AG23" s="102" t="str">
        <f>IF('વિદ્યાર્થી માહિતી'!C18="","",આંતરિક!T21)</f>
        <v/>
      </c>
      <c r="AH23" s="103" t="str">
        <f>IF('વિદ્યાર્થી માહિતી'!C18="","",ROUND(SUM(AD23:AG23),0))</f>
        <v/>
      </c>
      <c r="AI23" s="104" t="str">
        <f>IF('વિદ્યાર્થી માહિતી'!C18="","",IF(AF23="LEFT","LEFT",ROUND(AH23/2,0)))</f>
        <v/>
      </c>
      <c r="AJ23" s="105" t="str">
        <f>IF('વિદ્યાર્થી માહિતી'!C18="","",'સિદ્ધિ+કૃપા'!M21)</f>
        <v/>
      </c>
      <c r="AK23" s="101" t="str">
        <f>IF('વિદ્યાર્થી માહિતી'!C18="","",'સિદ્ધિ+કૃપા'!N21)</f>
        <v/>
      </c>
      <c r="AL23" s="101" t="str">
        <f>IF('વિદ્યાર્થી માહિતી'!C18="","",IF(AF23="LEFT","LEFT",SUM(AI23:AK23)))</f>
        <v/>
      </c>
      <c r="AM23" s="106" t="str">
        <f t="shared" si="5"/>
        <v/>
      </c>
      <c r="AO23" s="41" t="str">
        <f>IF('વિદ્યાર્થી માહિતી'!B18="","",'વિદ્યાર્થી માહિતી'!B18)</f>
        <v/>
      </c>
      <c r="AP23" s="41" t="str">
        <f>IF('વિદ્યાર્થી માહિતી'!C18="","",'વિદ્યાર્થી માહિતી'!C18)</f>
        <v/>
      </c>
      <c r="AQ23" s="101" t="str">
        <f>IF('વિદ્યાર્થી માહિતી'!C18="","",'T-1'!I21)</f>
        <v/>
      </c>
      <c r="AR23" s="101" t="str">
        <f>IF('વિદ્યાર્થી માહિતી'!C18="","",'T-2'!I21)</f>
        <v/>
      </c>
      <c r="AS23" s="101" t="str">
        <f>IF('વિદ્યાર્થી માહિતી'!C18="","",'T-3'!H21)</f>
        <v/>
      </c>
      <c r="AT23" s="102" t="str">
        <f>IF('વિદ્યાર્થી માહિતી'!C18="","",આંતરિક!Z21)</f>
        <v/>
      </c>
      <c r="AU23" s="103" t="str">
        <f>IF('વિદ્યાર્થી માહિતી'!C18="","",ROUND(SUM(AQ23:AT23),0))</f>
        <v/>
      </c>
      <c r="AV23" s="104" t="str">
        <f>IF('વિદ્યાર્થી માહિતી'!C18="","",IF(AS23="LEFT","LEFT",ROUND(AU23/2,0)))</f>
        <v/>
      </c>
      <c r="AW23" s="105" t="str">
        <f>IF('વિદ્યાર્થી માહિતી'!C18="","",'સિદ્ધિ+કૃપા'!P21)</f>
        <v/>
      </c>
      <c r="AX23" s="101" t="str">
        <f>IF('વિદ્યાર્થી માહિતી'!C18="","",'સિદ્ધિ+કૃપા'!Q21)</f>
        <v/>
      </c>
      <c r="AY23" s="101" t="str">
        <f>IF('વિદ્યાર્થી માહિતી'!C18="","",IF(AS23="LEFT","LEFT",SUM(AV23:AX23)))</f>
        <v/>
      </c>
      <c r="AZ23" s="106" t="str">
        <f t="shared" si="6"/>
        <v/>
      </c>
      <c r="BB23" s="41" t="str">
        <f>IF('વિદ્યાર્થી માહિતી'!C18="","",'વિદ્યાર્થી માહિતી'!B18)</f>
        <v/>
      </c>
      <c r="BC23" s="41" t="str">
        <f>IF('વિદ્યાર્થી માહિતી'!C18="","",'વિદ્યાર્થી માહિતી'!C18)</f>
        <v/>
      </c>
      <c r="BD23" s="101" t="str">
        <f>IF('વિદ્યાર્થી માહિતી'!C18="","",'T-1'!J21)</f>
        <v/>
      </c>
      <c r="BE23" s="101" t="str">
        <f>IF('વિદ્યાર્થી માહિતી'!C18="","",'T-2'!J21)</f>
        <v/>
      </c>
      <c r="BF23" s="101" t="str">
        <f>IF('વિદ્યાર્થી માહિતી'!C18="","",'T-3'!I21)</f>
        <v/>
      </c>
      <c r="BG23" s="102" t="str">
        <f>IF('વિદ્યાર્થી માહિતી'!C18="","",આંતરિક!AF21)</f>
        <v/>
      </c>
      <c r="BH23" s="103" t="str">
        <f>IF('વિદ્યાર્થી માહિતી'!C18="","",ROUND(SUM(BD23:BG23),0))</f>
        <v/>
      </c>
      <c r="BI23" s="104" t="str">
        <f>IF('વિદ્યાર્થી માહિતી'!C18="","",IF(BF23="LEFT","LEFT",ROUND(BH23/2,0)))</f>
        <v/>
      </c>
      <c r="BJ23" s="105" t="str">
        <f>IF('વિદ્યાર્થી માહિતી'!C18="","",'સિદ્ધિ+કૃપા'!S21)</f>
        <v/>
      </c>
      <c r="BK23" s="101" t="str">
        <f>IF('વિદ્યાર્થી માહિતી'!C18="","",'સિદ્ધિ+કૃપા'!T21)</f>
        <v/>
      </c>
      <c r="BL23" s="101" t="str">
        <f>IF('વિદ્યાર્થી માહિતી'!C18="","",IF(BF23="LEFT","LEFT",SUM(BI23:BK23)))</f>
        <v/>
      </c>
      <c r="BM23" s="106" t="str">
        <f t="shared" si="7"/>
        <v/>
      </c>
      <c r="BO23" s="41" t="str">
        <f>IF('વિદ્યાર્થી માહિતી'!C18="","",'વિદ્યાર્થી માહિતી'!B18)</f>
        <v/>
      </c>
      <c r="BP23" s="41" t="str">
        <f>IF('વિદ્યાર્થી માહિતી'!C18="","",'વિદ્યાર્થી માહિતી'!C18)</f>
        <v/>
      </c>
      <c r="BQ23" s="101" t="str">
        <f>IF('વિદ્યાર્થી માહિતી'!C18="","",'T-1'!K21)</f>
        <v/>
      </c>
      <c r="BR23" s="101" t="str">
        <f>IF('વિદ્યાર્થી માહિતી'!C18="","",'T-2'!K21)</f>
        <v/>
      </c>
      <c r="BS23" s="101" t="str">
        <f>IF('વિદ્યાર્થી માહિતી'!C18="","",'T-3'!J21)</f>
        <v/>
      </c>
      <c r="BT23" s="102" t="str">
        <f>IF('વિદ્યાર્થી માહિતી'!C18="","",આંતરિક!AL21)</f>
        <v/>
      </c>
      <c r="BU23" s="103" t="str">
        <f>IF('વિદ્યાર્થી માહિતી'!C18="","",ROUND(SUM(BQ23:BT23),0))</f>
        <v/>
      </c>
      <c r="BV23" s="104" t="str">
        <f>IF('વિદ્યાર્થી માહિતી'!C18="","",IF(BS23="LEFT","LEFT",ROUND(BU23/2,0)))</f>
        <v/>
      </c>
      <c r="BW23" s="105" t="str">
        <f>IF('વિદ્યાર્થી માહિતી'!C18="","",'સિદ્ધિ+કૃપા'!V21)</f>
        <v/>
      </c>
      <c r="BX23" s="101" t="str">
        <f>IF('વિદ્યાર્થી માહિતી'!C18="","",'સિદ્ધિ+કૃપા'!W21)</f>
        <v/>
      </c>
      <c r="BY23" s="101" t="str">
        <f>IF('વિદ્યાર્થી માહિતી'!C18="","",IF(BS23="LEFT","LEFT",SUM(BV23:BX23)))</f>
        <v/>
      </c>
      <c r="BZ23" s="106" t="str">
        <f t="shared" si="8"/>
        <v/>
      </c>
      <c r="CB23" s="41" t="str">
        <f>IF('વિદ્યાર્થી માહિતી'!C18="","",'વિદ્યાર્થી માહિતી'!B18)</f>
        <v/>
      </c>
      <c r="CC23" s="41" t="str">
        <f>IF('વિદ્યાર્થી માહિતી'!C18="","",'વિદ્યાર્થી માહિતી'!C18)</f>
        <v/>
      </c>
      <c r="CD23" s="101" t="str">
        <f>IF('વિદ્યાર્થી માહિતી'!C18="","",'T-1'!L21)</f>
        <v/>
      </c>
      <c r="CE23" s="101" t="str">
        <f>IF('વિદ્યાર્થી માહિતી'!C18="","",'T-2'!L21)</f>
        <v/>
      </c>
      <c r="CF23" s="101" t="str">
        <f>IF('વિદ્યાર્થી માહિતી'!C18="","",'T-3'!K21)</f>
        <v/>
      </c>
      <c r="CG23" s="102" t="str">
        <f>IF('વિદ્યાર્થી માહિતી'!C18="","",આંતરિક!AR21)</f>
        <v/>
      </c>
      <c r="CH23" s="103" t="str">
        <f>IF('વિદ્યાર્થી માહિતી'!C18="","",ROUND(SUM(CD23:CG23),0))</f>
        <v/>
      </c>
      <c r="CI23" s="104" t="str">
        <f>IF('વિદ્યાર્થી માહિતી'!C18="","",IF(CF23="LEFT","LEFT",ROUND(CH23/2,0)))</f>
        <v/>
      </c>
      <c r="CJ23" s="105" t="str">
        <f>IF('વિદ્યાર્થી માહિતી'!C18="","",'સિદ્ધિ+કૃપા'!Y21)</f>
        <v/>
      </c>
      <c r="CK23" s="101" t="str">
        <f>IF('વિદ્યાર્થી માહિતી'!C18="","",'સિદ્ધિ+કૃપા'!Z21)</f>
        <v/>
      </c>
      <c r="CL23" s="101" t="str">
        <f>IF('વિદ્યાર્થી માહિતી'!C18="","",IF(CF23="LEFT","LEFT",SUM(CI23:CK23)))</f>
        <v/>
      </c>
      <c r="CM23" s="106" t="str">
        <f t="shared" si="9"/>
        <v/>
      </c>
      <c r="CO23" s="41" t="str">
        <f>IF('વિદ્યાર્થી માહિતી'!B18="","",'વિદ્યાર્થી માહિતી'!B18)</f>
        <v/>
      </c>
      <c r="CP23" s="41" t="str">
        <f>IF('વિદ્યાર્થી માહિતી'!C18="","",'વિદ્યાર્થી માહિતી'!C18)</f>
        <v/>
      </c>
      <c r="CQ23" s="101" t="str">
        <f>IF('વિદ્યાર્થી માહિતી'!C18="","",'T-3'!L21)</f>
        <v/>
      </c>
      <c r="CR23" s="101" t="str">
        <f>IF('વિદ્યાર્થી માહિતી'!C18="","",'T-3'!M21)</f>
        <v/>
      </c>
      <c r="CS23" s="102" t="str">
        <f>IF('વિદ્યાર્થી માહિતી'!C18="","",આંતરિક!AV21)</f>
        <v/>
      </c>
      <c r="CT23" s="104" t="str">
        <f>IF('વિદ્યાર્થી માહિતી'!C18="","",SUM(CQ23:CS23))</f>
        <v/>
      </c>
      <c r="CU23" s="105" t="str">
        <f>IF('વિદ્યાર્થી માહિતી'!C18="","",'સિદ્ધિ+કૃપા'!AB21)</f>
        <v/>
      </c>
      <c r="CV23" s="101" t="str">
        <f>IF('વિદ્યાર્થી માહિતી'!C18="","",'સિદ્ધિ+કૃપા'!AC21)</f>
        <v/>
      </c>
      <c r="CW23" s="101" t="str">
        <f>IF('વિદ્યાર્થી માહિતી'!C18="","",SUM(CT23:CV23))</f>
        <v/>
      </c>
      <c r="CX23" s="106" t="str">
        <f t="shared" si="10"/>
        <v/>
      </c>
      <c r="CZ23" s="41" t="str">
        <f>IF('વિદ્યાર્થી માહિતી'!C18="","",'વિદ્યાર્થી માહિતી'!B18)</f>
        <v/>
      </c>
      <c r="DA23" s="41" t="str">
        <f>IF('વિદ્યાર્થી માહિતી'!C18="","",'વિદ્યાર્થી માહિતી'!C18)</f>
        <v/>
      </c>
      <c r="DB23" s="101" t="str">
        <f>IF('વિદ્યાર્થી માહિતી'!C18="","",'T-3'!N21)</f>
        <v/>
      </c>
      <c r="DC23" s="101" t="str">
        <f>IF('વિદ્યાર્થી માહિતી'!C18="","",'T-3'!O21)</f>
        <v/>
      </c>
      <c r="DD23" s="102" t="str">
        <f>IF('વિદ્યાર્થી માહિતી'!C18="","",આંતરિક!AZ21)</f>
        <v/>
      </c>
      <c r="DE23" s="104" t="str">
        <f>IF('વિદ્યાર્થી માહિતી'!C18="","",SUM(DB23:DD23))</f>
        <v/>
      </c>
      <c r="DF23" s="105" t="str">
        <f>IF('વિદ્યાર્થી માહિતી'!C18="","",'સિદ્ધિ+કૃપા'!AE21)</f>
        <v/>
      </c>
      <c r="DG23" s="101" t="str">
        <f>IF('વિદ્યાર્થી માહિતી'!C18="","",'સિદ્ધિ+કૃપા'!AF21)</f>
        <v/>
      </c>
      <c r="DH23" s="101" t="str">
        <f>IF('વિદ્યાર્થી માહિતી'!C18="","",SUM(DE23:DG23))</f>
        <v/>
      </c>
      <c r="DI23" s="106" t="str">
        <f t="shared" si="11"/>
        <v/>
      </c>
      <c r="DJ23" s="25" t="str">
        <f>IF('વિદ્યાર્થી માહિતી'!M18="","",'વિદ્યાર્થી માહિતી'!M18)</f>
        <v/>
      </c>
      <c r="DK23" s="41" t="str">
        <f>IF('વિદ્યાર્થી માહિતી'!C18="","",'વિદ્યાર્થી માહિતી'!B18)</f>
        <v/>
      </c>
      <c r="DL23" s="41" t="str">
        <f>IF('વિદ્યાર્થી માહિતી'!C18="","",'વિદ્યાર્થી માહિતી'!C18)</f>
        <v/>
      </c>
      <c r="DM23" s="101" t="str">
        <f>IF('વિદ્યાર્થી માહિતી'!C18="","",'T-3'!P21)</f>
        <v/>
      </c>
      <c r="DN23" s="101" t="str">
        <f>IF('વિદ્યાર્થી માહિતી'!C18="","",'T-3'!Q21)</f>
        <v/>
      </c>
      <c r="DO23" s="102" t="str">
        <f>IF('વિદ્યાર્થી માહિતી'!C18="","",આંતરિક!BD21)</f>
        <v/>
      </c>
      <c r="DP23" s="104" t="str">
        <f>IF('વિદ્યાર્થી માહિતી'!C18="","",SUM(DM23:DO23))</f>
        <v/>
      </c>
      <c r="DQ23" s="105" t="str">
        <f>IF('વિદ્યાર્થી માહિતી'!C18="","",'સિદ્ધિ+કૃપા'!AH21)</f>
        <v/>
      </c>
      <c r="DR23" s="101" t="str">
        <f>IF('વિદ્યાર્થી માહિતી'!C18="","",'સિદ્ધિ+કૃપા'!AI21)</f>
        <v/>
      </c>
      <c r="DS23" s="101" t="str">
        <f>IF('વિદ્યાર્થી માહિતી'!C18="","",SUM(DP23:DR23))</f>
        <v/>
      </c>
      <c r="DT23" s="106" t="str">
        <f t="shared" si="12"/>
        <v/>
      </c>
      <c r="DU23" s="255" t="str">
        <f>IF('વિદ્યાર્થી માહિતી'!C18="","",IF(I23="LEFT","LEFT",IF(V23="LEFT","LEFT",IF(AI23="LEFT","LEFT",IF(AV23="LEFT","LEFT",IF(BI23="LEFT","LEFT",IF(BV23="LEFT","LEFT",IF(CI23="LEFT","LEFT","P"))))))))</f>
        <v/>
      </c>
      <c r="DV23" s="255" t="str">
        <f>IF('વિદ્યાર્થી માહિતી'!C18="","",IF(DU23="LEFT","LEFT",IF(L23&lt;33,"નાપાસ",IF(Y23&lt;33,"નાપાસ",IF(AL23&lt;33,"નાપાસ",IF(AY23&lt;33,"નાપાસ",IF(BL23&lt;33,"નાપાસ",IF(BY23&lt;33,"નાપાસ",IF(CL23&lt;33,"નાપાસ",IF(CW23&lt;33,"નાપાસ",IF(DH23&lt;33,"નાપાસ",IF(DS23&lt;33,"નાપાસ","પાસ"))))))))))))</f>
        <v/>
      </c>
      <c r="DW23" s="255" t="str">
        <f>IF('વિદ્યાર્થી માહિતી'!C18="","",IF(J23&gt;0,"સિદ્ધિગુણથી પાસ",IF(W23&gt;0,"સિદ્ધિગુણથી પાસ",IF(AJ23&gt;0,"સિદ્ધિગુણથી પાસ",IF(AW23&gt;0,"સિદ્ધિગુણથી પાસ",IF(BJ23&gt;0,"સિદ્ધિગુણથી પાસ",IF(BW23&gt;0,"સિદ્ધિગુણથી પાસ",IF(CJ23&gt;0,"સિદ્ધિગુણથી પાસ",DV23))))))))</f>
        <v/>
      </c>
      <c r="DX23" s="255" t="str">
        <f>IF('વિદ્યાર્થી માહિતી'!C18="","",IF(K23&gt;0,"કૃપાગુણથી પાસ",IF(X23&gt;0,"કૃપાગુણથી પાસ",IF(AK23&gt;0,"કૃપાગુણથી પાસ",IF(AX23&gt;0,"કૃપાગુણથી પાસ",IF(BK23&gt;0,"કૃપાગુણથી પાસ",IF(BX23&gt;0,"કૃપાગુણથી પાસ",IF(CK23&gt;0,"કૃપાગુણથી પાસ",DV23))))))))</f>
        <v/>
      </c>
      <c r="DY23" s="255" t="str">
        <f>IF('સમગ્ર પરિણામ '!DX23="કૃપાગુણથી પાસ","કૃપાગુણથી પાસ",IF(DW23="સિદ્ધિગુણથી પાસ","સિદ્ધિગુણથી પાસ",DX23))</f>
        <v/>
      </c>
      <c r="DZ23" s="130" t="str">
        <f>IF('વિદ્યાર્થી માહિતી'!C18="","",'વિદ્યાર્થી માહિતી'!G18)</f>
        <v/>
      </c>
      <c r="EA23" s="45" t="str">
        <f>'S1'!N20</f>
        <v/>
      </c>
    </row>
    <row r="24" spans="1:131" ht="23.25" customHeight="1" x14ac:dyDescent="0.2">
      <c r="A24" s="41">
        <f>'વિદ્યાર્થી માહિતી'!A19</f>
        <v>18</v>
      </c>
      <c r="B24" s="41" t="str">
        <f>IF('વિદ્યાર્થી માહિતી'!B19="","",'વિદ્યાર્થી માહિતી'!B19)</f>
        <v/>
      </c>
      <c r="C24" s="52" t="str">
        <f>IF('વિદ્યાર્થી માહિતી'!C19="","",'વિદ્યાર્થી માહિતી'!C19)</f>
        <v/>
      </c>
      <c r="D24" s="101" t="str">
        <f>IF('વિદ્યાર્થી માહિતી'!C19="","",'T-1'!F22)</f>
        <v/>
      </c>
      <c r="E24" s="101" t="str">
        <f>IF('વિદ્યાર્થી માહિતી'!C19="","",'T-2'!F22)</f>
        <v/>
      </c>
      <c r="F24" s="101" t="str">
        <f>IF('વિદ્યાર્થી માહિતી'!C19="","",'T-3'!E22)</f>
        <v/>
      </c>
      <c r="G24" s="102" t="str">
        <f>IF('વિદ્યાર્થી માહિતી'!C19="","",આંતરિક!H22)</f>
        <v/>
      </c>
      <c r="H24" s="103" t="str">
        <f t="shared" si="0"/>
        <v/>
      </c>
      <c r="I24" s="104" t="str">
        <f t="shared" si="1"/>
        <v/>
      </c>
      <c r="J24" s="105" t="str">
        <f>IF('વિદ્યાર્થી માહિતી'!C19="","",'સિદ્ધિ+કૃપા'!G22)</f>
        <v/>
      </c>
      <c r="K24" s="101" t="str">
        <f>IF('વિદ્યાર્થી માહિતી'!C19="","",'સિદ્ધિ+કૃપા'!H22)</f>
        <v/>
      </c>
      <c r="L24" s="101" t="str">
        <f t="shared" si="2"/>
        <v/>
      </c>
      <c r="M24" s="106" t="str">
        <f t="shared" si="3"/>
        <v/>
      </c>
      <c r="O24" s="41" t="str">
        <f>IF('વિદ્યાર્થી માહિતી'!B19="","",'વિદ્યાર્થી માહિતી'!B19)</f>
        <v/>
      </c>
      <c r="P24" s="41" t="str">
        <f>IF('વિદ્યાર્થી માહિતી'!C19="","",'વિદ્યાર્થી માહિતી'!C19)</f>
        <v/>
      </c>
      <c r="Q24" s="101" t="str">
        <f>IF('વિદ્યાર્થી માહિતી'!C19="","",'T-1'!G22)</f>
        <v/>
      </c>
      <c r="R24" s="101" t="str">
        <f>IF('વિદ્યાર્થી માહિતી'!C19="","",'T-2'!G22)</f>
        <v/>
      </c>
      <c r="S24" s="101" t="str">
        <f>IF('વિદ્યાર્થી માહિતી'!C19="","",'T-3'!F22)</f>
        <v/>
      </c>
      <c r="T24" s="102" t="str">
        <f>IF('વિદ્યાર્થી માહિતી'!C19="","",આંતરિક!N22)</f>
        <v/>
      </c>
      <c r="U24" s="103" t="str">
        <f>IF('વિદ્યાર્થી માહિતી'!C19="","",ROUND(SUM(Q24:T24),0))</f>
        <v/>
      </c>
      <c r="V24" s="104" t="str">
        <f>IF('વિદ્યાર્થી માહિતી'!C19="","",IF(S24="LEFT","LEFT",ROUND(U24/2,0)))</f>
        <v/>
      </c>
      <c r="W24" s="105" t="str">
        <f>IF('વિદ્યાર્થી માહિતી'!C19="","",'સિદ્ધિ+કૃપા'!J22)</f>
        <v/>
      </c>
      <c r="X24" s="101" t="str">
        <f>IF('વિદ્યાર્થી માહિતી'!C19="","",'સિદ્ધિ+કૃપા'!K22)</f>
        <v/>
      </c>
      <c r="Y24" s="101" t="str">
        <f>IF('વિદ્યાર્થી માહિતી'!C19="","",IF(S24="LEFT","LEFT",SUM(V24:X24)))</f>
        <v/>
      </c>
      <c r="Z24" s="106" t="str">
        <f t="shared" si="4"/>
        <v/>
      </c>
      <c r="AB24" s="41" t="str">
        <f>IF('વિદ્યાર્થી માહિતી'!B19="","",'વિદ્યાર્થી માહિતી'!B19)</f>
        <v/>
      </c>
      <c r="AC24" s="41" t="str">
        <f>IF('વિદ્યાર્થી માહિતી'!C19="","",'વિદ્યાર્થી માહિતી'!C19)</f>
        <v/>
      </c>
      <c r="AD24" s="101" t="str">
        <f>IF('વિદ્યાર્થી માહિતી'!C19="","",'T-1'!H22)</f>
        <v/>
      </c>
      <c r="AE24" s="101" t="str">
        <f>IF('વિદ્યાર્થી માહિતી'!C19="","",'T-2'!H22)</f>
        <v/>
      </c>
      <c r="AF24" s="101" t="str">
        <f>IF('વિદ્યાર્થી માહિતી'!C19="","",'T-3'!G22)</f>
        <v/>
      </c>
      <c r="AG24" s="102" t="str">
        <f>IF('વિદ્યાર્થી માહિતી'!C19="","",આંતરિક!T22)</f>
        <v/>
      </c>
      <c r="AH24" s="103" t="str">
        <f>IF('વિદ્યાર્થી માહિતી'!C19="","",ROUND(SUM(AD24:AG24),0))</f>
        <v/>
      </c>
      <c r="AI24" s="104" t="str">
        <f>IF('વિદ્યાર્થી માહિતી'!C19="","",IF(AF24="LEFT","LEFT",ROUND(AH24/2,0)))</f>
        <v/>
      </c>
      <c r="AJ24" s="105" t="str">
        <f>IF('વિદ્યાર્થી માહિતી'!C19="","",'સિદ્ધિ+કૃપા'!M22)</f>
        <v/>
      </c>
      <c r="AK24" s="101" t="str">
        <f>IF('વિદ્યાર્થી માહિતી'!C19="","",'સિદ્ધિ+કૃપા'!N22)</f>
        <v/>
      </c>
      <c r="AL24" s="101" t="str">
        <f>IF('વિદ્યાર્થી માહિતી'!C19="","",IF(AF24="LEFT","LEFT",SUM(AI24:AK24)))</f>
        <v/>
      </c>
      <c r="AM24" s="106" t="str">
        <f t="shared" si="5"/>
        <v/>
      </c>
      <c r="AO24" s="41" t="str">
        <f>IF('વિદ્યાર્થી માહિતી'!B19="","",'વિદ્યાર્થી માહિતી'!B19)</f>
        <v/>
      </c>
      <c r="AP24" s="41" t="str">
        <f>IF('વિદ્યાર્થી માહિતી'!C19="","",'વિદ્યાર્થી માહિતી'!C19)</f>
        <v/>
      </c>
      <c r="AQ24" s="101" t="str">
        <f>IF('વિદ્યાર્થી માહિતી'!C19="","",'T-1'!I22)</f>
        <v/>
      </c>
      <c r="AR24" s="101" t="str">
        <f>IF('વિદ્યાર્થી માહિતી'!C19="","",'T-2'!I22)</f>
        <v/>
      </c>
      <c r="AS24" s="101" t="str">
        <f>IF('વિદ્યાર્થી માહિતી'!C19="","",'T-3'!H22)</f>
        <v/>
      </c>
      <c r="AT24" s="102" t="str">
        <f>IF('વિદ્યાર્થી માહિતી'!C19="","",આંતરિક!Z22)</f>
        <v/>
      </c>
      <c r="AU24" s="103" t="str">
        <f>IF('વિદ્યાર્થી માહિતી'!C19="","",ROUND(SUM(AQ24:AT24),0))</f>
        <v/>
      </c>
      <c r="AV24" s="104" t="str">
        <f>IF('વિદ્યાર્થી માહિતી'!C19="","",IF(AS24="LEFT","LEFT",ROUND(AU24/2,0)))</f>
        <v/>
      </c>
      <c r="AW24" s="105" t="str">
        <f>IF('વિદ્યાર્થી માહિતી'!C19="","",'સિદ્ધિ+કૃપા'!P22)</f>
        <v/>
      </c>
      <c r="AX24" s="101" t="str">
        <f>IF('વિદ્યાર્થી માહિતી'!C19="","",'સિદ્ધિ+કૃપા'!Q22)</f>
        <v/>
      </c>
      <c r="AY24" s="101" t="str">
        <f>IF('વિદ્યાર્થી માહિતી'!C19="","",IF(AS24="LEFT","LEFT",SUM(AV24:AX24)))</f>
        <v/>
      </c>
      <c r="AZ24" s="106" t="str">
        <f t="shared" si="6"/>
        <v/>
      </c>
      <c r="BB24" s="41" t="str">
        <f>IF('વિદ્યાર્થી માહિતી'!C19="","",'વિદ્યાર્થી માહિતી'!B19)</f>
        <v/>
      </c>
      <c r="BC24" s="41" t="str">
        <f>IF('વિદ્યાર્થી માહિતી'!C19="","",'વિદ્યાર્થી માહિતી'!C19)</f>
        <v/>
      </c>
      <c r="BD24" s="101" t="str">
        <f>IF('વિદ્યાર્થી માહિતી'!C19="","",'T-1'!J22)</f>
        <v/>
      </c>
      <c r="BE24" s="101" t="str">
        <f>IF('વિદ્યાર્થી માહિતી'!C19="","",'T-2'!J22)</f>
        <v/>
      </c>
      <c r="BF24" s="101" t="str">
        <f>IF('વિદ્યાર્થી માહિતી'!C19="","",'T-3'!I22)</f>
        <v/>
      </c>
      <c r="BG24" s="102" t="str">
        <f>IF('વિદ્યાર્થી માહિતી'!C19="","",આંતરિક!AF22)</f>
        <v/>
      </c>
      <c r="BH24" s="103" t="str">
        <f>IF('વિદ્યાર્થી માહિતી'!C19="","",ROUND(SUM(BD24:BG24),0))</f>
        <v/>
      </c>
      <c r="BI24" s="104" t="str">
        <f>IF('વિદ્યાર્થી માહિતી'!C19="","",IF(BF24="LEFT","LEFT",ROUND(BH24/2,0)))</f>
        <v/>
      </c>
      <c r="BJ24" s="105" t="str">
        <f>IF('વિદ્યાર્થી માહિતી'!C19="","",'સિદ્ધિ+કૃપા'!S22)</f>
        <v/>
      </c>
      <c r="BK24" s="101" t="str">
        <f>IF('વિદ્યાર્થી માહિતી'!C19="","",'સિદ્ધિ+કૃપા'!T22)</f>
        <v/>
      </c>
      <c r="BL24" s="101" t="str">
        <f>IF('વિદ્યાર્થી માહિતી'!C19="","",IF(BF24="LEFT","LEFT",SUM(BI24:BK24)))</f>
        <v/>
      </c>
      <c r="BM24" s="106" t="str">
        <f t="shared" si="7"/>
        <v/>
      </c>
      <c r="BO24" s="41" t="str">
        <f>IF('વિદ્યાર્થી માહિતી'!C19="","",'વિદ્યાર્થી માહિતી'!B19)</f>
        <v/>
      </c>
      <c r="BP24" s="41" t="str">
        <f>IF('વિદ્યાર્થી માહિતી'!C19="","",'વિદ્યાર્થી માહિતી'!C19)</f>
        <v/>
      </c>
      <c r="BQ24" s="101" t="str">
        <f>IF('વિદ્યાર્થી માહિતી'!C19="","",'T-1'!K22)</f>
        <v/>
      </c>
      <c r="BR24" s="101" t="str">
        <f>IF('વિદ્યાર્થી માહિતી'!C19="","",'T-2'!K22)</f>
        <v/>
      </c>
      <c r="BS24" s="101" t="str">
        <f>IF('વિદ્યાર્થી માહિતી'!C19="","",'T-3'!J22)</f>
        <v/>
      </c>
      <c r="BT24" s="102" t="str">
        <f>IF('વિદ્યાર્થી માહિતી'!C19="","",આંતરિક!AL22)</f>
        <v/>
      </c>
      <c r="BU24" s="103" t="str">
        <f>IF('વિદ્યાર્થી માહિતી'!C19="","",ROUND(SUM(BQ24:BT24),0))</f>
        <v/>
      </c>
      <c r="BV24" s="104" t="str">
        <f>IF('વિદ્યાર્થી માહિતી'!C19="","",IF(BS24="LEFT","LEFT",ROUND(BU24/2,0)))</f>
        <v/>
      </c>
      <c r="BW24" s="105" t="str">
        <f>IF('વિદ્યાર્થી માહિતી'!C19="","",'સિદ્ધિ+કૃપા'!V22)</f>
        <v/>
      </c>
      <c r="BX24" s="101" t="str">
        <f>IF('વિદ્યાર્થી માહિતી'!C19="","",'સિદ્ધિ+કૃપા'!W22)</f>
        <v/>
      </c>
      <c r="BY24" s="101" t="str">
        <f>IF('વિદ્યાર્થી માહિતી'!C19="","",IF(BS24="LEFT","LEFT",SUM(BV24:BX24)))</f>
        <v/>
      </c>
      <c r="BZ24" s="106" t="str">
        <f t="shared" si="8"/>
        <v/>
      </c>
      <c r="CB24" s="41" t="str">
        <f>IF('વિદ્યાર્થી માહિતી'!C19="","",'વિદ્યાર્થી માહિતી'!B19)</f>
        <v/>
      </c>
      <c r="CC24" s="41" t="str">
        <f>IF('વિદ્યાર્થી માહિતી'!C19="","",'વિદ્યાર્થી માહિતી'!C19)</f>
        <v/>
      </c>
      <c r="CD24" s="101" t="str">
        <f>IF('વિદ્યાર્થી માહિતી'!C19="","",'T-1'!L22)</f>
        <v/>
      </c>
      <c r="CE24" s="101" t="str">
        <f>IF('વિદ્યાર્થી માહિતી'!C19="","",'T-2'!L22)</f>
        <v/>
      </c>
      <c r="CF24" s="101" t="str">
        <f>IF('વિદ્યાર્થી માહિતી'!C19="","",'T-3'!K22)</f>
        <v/>
      </c>
      <c r="CG24" s="102" t="str">
        <f>IF('વિદ્યાર્થી માહિતી'!C19="","",આંતરિક!AR22)</f>
        <v/>
      </c>
      <c r="CH24" s="103" t="str">
        <f>IF('વિદ્યાર્થી માહિતી'!C19="","",ROUND(SUM(CD24:CG24),0))</f>
        <v/>
      </c>
      <c r="CI24" s="104" t="str">
        <f>IF('વિદ્યાર્થી માહિતી'!C19="","",IF(CF24="LEFT","LEFT",ROUND(CH24/2,0)))</f>
        <v/>
      </c>
      <c r="CJ24" s="105" t="str">
        <f>IF('વિદ્યાર્થી માહિતી'!C19="","",'સિદ્ધિ+કૃપા'!Y22)</f>
        <v/>
      </c>
      <c r="CK24" s="101" t="str">
        <f>IF('વિદ્યાર્થી માહિતી'!C19="","",'સિદ્ધિ+કૃપા'!Z22)</f>
        <v/>
      </c>
      <c r="CL24" s="101" t="str">
        <f>IF('વિદ્યાર્થી માહિતી'!C19="","",IF(CF24="LEFT","LEFT",SUM(CI24:CK24)))</f>
        <v/>
      </c>
      <c r="CM24" s="106" t="str">
        <f t="shared" si="9"/>
        <v/>
      </c>
      <c r="CO24" s="41" t="str">
        <f>IF('વિદ્યાર્થી માહિતી'!B19="","",'વિદ્યાર્થી માહિતી'!B19)</f>
        <v/>
      </c>
      <c r="CP24" s="41" t="str">
        <f>IF('વિદ્યાર્થી માહિતી'!C19="","",'વિદ્યાર્થી માહિતી'!C19)</f>
        <v/>
      </c>
      <c r="CQ24" s="101" t="str">
        <f>IF('વિદ્યાર્થી માહિતી'!C19="","",'T-3'!L22)</f>
        <v/>
      </c>
      <c r="CR24" s="101" t="str">
        <f>IF('વિદ્યાર્થી માહિતી'!C19="","",'T-3'!M22)</f>
        <v/>
      </c>
      <c r="CS24" s="102" t="str">
        <f>IF('વિદ્યાર્થી માહિતી'!C19="","",આંતરિક!AV22)</f>
        <v/>
      </c>
      <c r="CT24" s="104" t="str">
        <f>IF('વિદ્યાર્થી માહિતી'!C19="","",SUM(CQ24:CS24))</f>
        <v/>
      </c>
      <c r="CU24" s="105" t="str">
        <f>IF('વિદ્યાર્થી માહિતી'!C19="","",'સિદ્ધિ+કૃપા'!AB22)</f>
        <v/>
      </c>
      <c r="CV24" s="101" t="str">
        <f>IF('વિદ્યાર્થી માહિતી'!C19="","",'સિદ્ધિ+કૃપા'!AC22)</f>
        <v/>
      </c>
      <c r="CW24" s="101" t="str">
        <f>IF('વિદ્યાર્થી માહિતી'!C19="","",SUM(CT24:CV24))</f>
        <v/>
      </c>
      <c r="CX24" s="106" t="str">
        <f t="shared" si="10"/>
        <v/>
      </c>
      <c r="CZ24" s="41" t="str">
        <f>IF('વિદ્યાર્થી માહિતી'!C19="","",'વિદ્યાર્થી માહિતી'!B19)</f>
        <v/>
      </c>
      <c r="DA24" s="41" t="str">
        <f>IF('વિદ્યાર્થી માહિતી'!C19="","",'વિદ્યાર્થી માહિતી'!C19)</f>
        <v/>
      </c>
      <c r="DB24" s="101" t="str">
        <f>IF('વિદ્યાર્થી માહિતી'!C19="","",'T-3'!N22)</f>
        <v/>
      </c>
      <c r="DC24" s="101" t="str">
        <f>IF('વિદ્યાર્થી માહિતી'!C19="","",'T-3'!O22)</f>
        <v/>
      </c>
      <c r="DD24" s="102" t="str">
        <f>IF('વિદ્યાર્થી માહિતી'!C19="","",આંતરિક!AZ22)</f>
        <v/>
      </c>
      <c r="DE24" s="104" t="str">
        <f>IF('વિદ્યાર્થી માહિતી'!C19="","",SUM(DB24:DD24))</f>
        <v/>
      </c>
      <c r="DF24" s="105" t="str">
        <f>IF('વિદ્યાર્થી માહિતી'!C19="","",'સિદ્ધિ+કૃપા'!AE22)</f>
        <v/>
      </c>
      <c r="DG24" s="101" t="str">
        <f>IF('વિદ્યાર્થી માહિતી'!C19="","",'સિદ્ધિ+કૃપા'!AF22)</f>
        <v/>
      </c>
      <c r="DH24" s="101" t="str">
        <f>IF('વિદ્યાર્થી માહિતી'!C19="","",SUM(DE24:DG24))</f>
        <v/>
      </c>
      <c r="DI24" s="106" t="str">
        <f t="shared" si="11"/>
        <v/>
      </c>
      <c r="DJ24" s="25" t="str">
        <f>IF('વિદ્યાર્થી માહિતી'!M19="","",'વિદ્યાર્થી માહિતી'!M19)</f>
        <v/>
      </c>
      <c r="DK24" s="41" t="str">
        <f>IF('વિદ્યાર્થી માહિતી'!C19="","",'વિદ્યાર્થી માહિતી'!B19)</f>
        <v/>
      </c>
      <c r="DL24" s="41" t="str">
        <f>IF('વિદ્યાર્થી માહિતી'!C19="","",'વિદ્યાર્થી માહિતી'!C19)</f>
        <v/>
      </c>
      <c r="DM24" s="101" t="str">
        <f>IF('વિદ્યાર્થી માહિતી'!C19="","",'T-3'!P22)</f>
        <v/>
      </c>
      <c r="DN24" s="101" t="str">
        <f>IF('વિદ્યાર્થી માહિતી'!C19="","",'T-3'!Q22)</f>
        <v/>
      </c>
      <c r="DO24" s="102" t="str">
        <f>IF('વિદ્યાર્થી માહિતી'!C19="","",આંતરિક!BD22)</f>
        <v/>
      </c>
      <c r="DP24" s="104" t="str">
        <f>IF('વિદ્યાર્થી માહિતી'!C19="","",SUM(DM24:DO24))</f>
        <v/>
      </c>
      <c r="DQ24" s="105" t="str">
        <f>IF('વિદ્યાર્થી માહિતી'!C19="","",'સિદ્ધિ+કૃપા'!AH22)</f>
        <v/>
      </c>
      <c r="DR24" s="101" t="str">
        <f>IF('વિદ્યાર્થી માહિતી'!C19="","",'સિદ્ધિ+કૃપા'!AI22)</f>
        <v/>
      </c>
      <c r="DS24" s="101" t="str">
        <f>IF('વિદ્યાર્થી માહિતી'!C19="","",SUM(DP24:DR24))</f>
        <v/>
      </c>
      <c r="DT24" s="106" t="str">
        <f t="shared" si="12"/>
        <v/>
      </c>
      <c r="DU24" s="255" t="str">
        <f>IF('વિદ્યાર્થી માહિતી'!C19="","",IF(I24="LEFT","LEFT",IF(V24="LEFT","LEFT",IF(AI24="LEFT","LEFT",IF(AV24="LEFT","LEFT",IF(BI24="LEFT","LEFT",IF(BV24="LEFT","LEFT",IF(CI24="LEFT","LEFT","P"))))))))</f>
        <v/>
      </c>
      <c r="DV24" s="255" t="str">
        <f>IF('વિદ્યાર્થી માહિતી'!C19="","",IF(DU24="LEFT","LEFT",IF(L24&lt;33,"નાપાસ",IF(Y24&lt;33,"નાપાસ",IF(AL24&lt;33,"નાપાસ",IF(AY24&lt;33,"નાપાસ",IF(BL24&lt;33,"નાપાસ",IF(BY24&lt;33,"નાપાસ",IF(CL24&lt;33,"નાપાસ",IF(CW24&lt;33,"નાપાસ",IF(DH24&lt;33,"નાપાસ",IF(DS24&lt;33,"નાપાસ","પાસ"))))))))))))</f>
        <v/>
      </c>
      <c r="DW24" s="255" t="str">
        <f>IF('વિદ્યાર્થી માહિતી'!C19="","",IF(J24&gt;0,"સિદ્ધિગુણથી પાસ",IF(W24&gt;0,"સિદ્ધિગુણથી પાસ",IF(AJ24&gt;0,"સિદ્ધિગુણથી પાસ",IF(AW24&gt;0,"સિદ્ધિગુણથી પાસ",IF(BJ24&gt;0,"સિદ્ધિગુણથી પાસ",IF(BW24&gt;0,"સિદ્ધિગુણથી પાસ",IF(CJ24&gt;0,"સિદ્ધિગુણથી પાસ",DV24))))))))</f>
        <v/>
      </c>
      <c r="DX24" s="255" t="str">
        <f>IF('વિદ્યાર્થી માહિતી'!C19="","",IF(K24&gt;0,"કૃપાગુણથી પાસ",IF(X24&gt;0,"કૃપાગુણથી પાસ",IF(AK24&gt;0,"કૃપાગુણથી પાસ",IF(AX24&gt;0,"કૃપાગુણથી પાસ",IF(BK24&gt;0,"કૃપાગુણથી પાસ",IF(BX24&gt;0,"કૃપાગુણથી પાસ",IF(CK24&gt;0,"કૃપાગુણથી પાસ",DV24))))))))</f>
        <v/>
      </c>
      <c r="DY24" s="255" t="str">
        <f>IF('સમગ્ર પરિણામ '!DX24="કૃપાગુણથી પાસ","કૃપાગુણથી પાસ",IF(DW24="સિદ્ધિગુણથી પાસ","સિદ્ધિગુણથી પાસ",DX24))</f>
        <v/>
      </c>
      <c r="DZ24" s="130" t="str">
        <f>IF('વિદ્યાર્થી માહિતી'!C19="","",'વિદ્યાર્થી માહિતી'!G19)</f>
        <v/>
      </c>
      <c r="EA24" s="45" t="str">
        <f>'S1'!N21</f>
        <v/>
      </c>
    </row>
    <row r="25" spans="1:131" ht="23.25" customHeight="1" x14ac:dyDescent="0.2">
      <c r="A25" s="41">
        <f>'વિદ્યાર્થી માહિતી'!A20</f>
        <v>19</v>
      </c>
      <c r="B25" s="41" t="str">
        <f>IF('વિદ્યાર્થી માહિતી'!B20="","",'વિદ્યાર્થી માહિતી'!B20)</f>
        <v/>
      </c>
      <c r="C25" s="52" t="str">
        <f>IF('વિદ્યાર્થી માહિતી'!C20="","",'વિદ્યાર્થી માહિતી'!C20)</f>
        <v/>
      </c>
      <c r="D25" s="101" t="str">
        <f>IF('વિદ્યાર્થી માહિતી'!C20="","",'T-1'!F23)</f>
        <v/>
      </c>
      <c r="E25" s="101" t="str">
        <f>IF('વિદ્યાર્થી માહિતી'!C20="","",'T-2'!F23)</f>
        <v/>
      </c>
      <c r="F25" s="101" t="str">
        <f>IF('વિદ્યાર્થી માહિતી'!C20="","",'T-3'!E23)</f>
        <v/>
      </c>
      <c r="G25" s="102" t="str">
        <f>IF('વિદ્યાર્થી માહિતી'!C20="","",આંતરિક!H23)</f>
        <v/>
      </c>
      <c r="H25" s="103" t="str">
        <f t="shared" si="0"/>
        <v/>
      </c>
      <c r="I25" s="104" t="str">
        <f t="shared" si="1"/>
        <v/>
      </c>
      <c r="J25" s="105" t="str">
        <f>IF('વિદ્યાર્થી માહિતી'!C20="","",'સિદ્ધિ+કૃપા'!G23)</f>
        <v/>
      </c>
      <c r="K25" s="101" t="str">
        <f>IF('વિદ્યાર્થી માહિતી'!C20="","",'સિદ્ધિ+કૃપા'!H23)</f>
        <v/>
      </c>
      <c r="L25" s="101" t="str">
        <f t="shared" si="2"/>
        <v/>
      </c>
      <c r="M25" s="106" t="str">
        <f t="shared" si="3"/>
        <v/>
      </c>
      <c r="O25" s="41" t="str">
        <f>IF('વિદ્યાર્થી માહિતી'!B20="","",'વિદ્યાર્થી માહિતી'!B20)</f>
        <v/>
      </c>
      <c r="P25" s="41" t="str">
        <f>IF('વિદ્યાર્થી માહિતી'!C20="","",'વિદ્યાર્થી માહિતી'!C20)</f>
        <v/>
      </c>
      <c r="Q25" s="101" t="str">
        <f>IF('વિદ્યાર્થી માહિતી'!C20="","",'T-1'!G23)</f>
        <v/>
      </c>
      <c r="R25" s="101" t="str">
        <f>IF('વિદ્યાર્થી માહિતી'!C20="","",'T-2'!G23)</f>
        <v/>
      </c>
      <c r="S25" s="101" t="str">
        <f>IF('વિદ્યાર્થી માહિતી'!C20="","",'T-3'!F23)</f>
        <v/>
      </c>
      <c r="T25" s="102" t="str">
        <f>IF('વિદ્યાર્થી માહિતી'!C20="","",આંતરિક!N23)</f>
        <v/>
      </c>
      <c r="U25" s="103" t="str">
        <f>IF('વિદ્યાર્થી માહિતી'!C20="","",ROUND(SUM(Q25:T25),0))</f>
        <v/>
      </c>
      <c r="V25" s="104" t="str">
        <f>IF('વિદ્યાર્થી માહિતી'!C20="","",IF(S25="LEFT","LEFT",ROUND(U25/2,0)))</f>
        <v/>
      </c>
      <c r="W25" s="105" t="str">
        <f>IF('વિદ્યાર્થી માહિતી'!C20="","",'સિદ્ધિ+કૃપા'!J23)</f>
        <v/>
      </c>
      <c r="X25" s="101" t="str">
        <f>IF('વિદ્યાર્થી માહિતી'!C20="","",'સિદ્ધિ+કૃપા'!K23)</f>
        <v/>
      </c>
      <c r="Y25" s="101" t="str">
        <f>IF('વિદ્યાર્થી માહિતી'!C20="","",IF(S25="LEFT","LEFT",SUM(V25:X25)))</f>
        <v/>
      </c>
      <c r="Z25" s="106" t="str">
        <f t="shared" si="4"/>
        <v/>
      </c>
      <c r="AB25" s="41" t="str">
        <f>IF('વિદ્યાર્થી માહિતી'!B20="","",'વિદ્યાર્થી માહિતી'!B20)</f>
        <v/>
      </c>
      <c r="AC25" s="41" t="str">
        <f>IF('વિદ્યાર્થી માહિતી'!C20="","",'વિદ્યાર્થી માહિતી'!C20)</f>
        <v/>
      </c>
      <c r="AD25" s="101" t="str">
        <f>IF('વિદ્યાર્થી માહિતી'!C20="","",'T-1'!H23)</f>
        <v/>
      </c>
      <c r="AE25" s="101" t="str">
        <f>IF('વિદ્યાર્થી માહિતી'!C20="","",'T-2'!H23)</f>
        <v/>
      </c>
      <c r="AF25" s="101" t="str">
        <f>IF('વિદ્યાર્થી માહિતી'!C20="","",'T-3'!G23)</f>
        <v/>
      </c>
      <c r="AG25" s="102" t="str">
        <f>IF('વિદ્યાર્થી માહિતી'!C20="","",આંતરિક!T23)</f>
        <v/>
      </c>
      <c r="AH25" s="103" t="str">
        <f>IF('વિદ્યાર્થી માહિતી'!C20="","",ROUND(SUM(AD25:AG25),0))</f>
        <v/>
      </c>
      <c r="AI25" s="104" t="str">
        <f>IF('વિદ્યાર્થી માહિતી'!C20="","",IF(AF25="LEFT","LEFT",ROUND(AH25/2,0)))</f>
        <v/>
      </c>
      <c r="AJ25" s="105" t="str">
        <f>IF('વિદ્યાર્થી માહિતી'!C20="","",'સિદ્ધિ+કૃપા'!M23)</f>
        <v/>
      </c>
      <c r="AK25" s="101" t="str">
        <f>IF('વિદ્યાર્થી માહિતી'!C20="","",'સિદ્ધિ+કૃપા'!N23)</f>
        <v/>
      </c>
      <c r="AL25" s="101" t="str">
        <f>IF('વિદ્યાર્થી માહિતી'!C20="","",IF(AF25="LEFT","LEFT",SUM(AI25:AK25)))</f>
        <v/>
      </c>
      <c r="AM25" s="106" t="str">
        <f t="shared" si="5"/>
        <v/>
      </c>
      <c r="AO25" s="41" t="str">
        <f>IF('વિદ્યાર્થી માહિતી'!B20="","",'વિદ્યાર્થી માહિતી'!B20)</f>
        <v/>
      </c>
      <c r="AP25" s="41" t="str">
        <f>IF('વિદ્યાર્થી માહિતી'!C20="","",'વિદ્યાર્થી માહિતી'!C20)</f>
        <v/>
      </c>
      <c r="AQ25" s="101" t="str">
        <f>IF('વિદ્યાર્થી માહિતી'!C20="","",'T-1'!I23)</f>
        <v/>
      </c>
      <c r="AR25" s="101" t="str">
        <f>IF('વિદ્યાર્થી માહિતી'!C20="","",'T-2'!I23)</f>
        <v/>
      </c>
      <c r="AS25" s="101" t="str">
        <f>IF('વિદ્યાર્થી માહિતી'!C20="","",'T-3'!H23)</f>
        <v/>
      </c>
      <c r="AT25" s="102" t="str">
        <f>IF('વિદ્યાર્થી માહિતી'!C20="","",આંતરિક!Z23)</f>
        <v/>
      </c>
      <c r="AU25" s="103" t="str">
        <f>IF('વિદ્યાર્થી માહિતી'!C20="","",ROUND(SUM(AQ25:AT25),0))</f>
        <v/>
      </c>
      <c r="AV25" s="104" t="str">
        <f>IF('વિદ્યાર્થી માહિતી'!C20="","",IF(AS25="LEFT","LEFT",ROUND(AU25/2,0)))</f>
        <v/>
      </c>
      <c r="AW25" s="105" t="str">
        <f>IF('વિદ્યાર્થી માહિતી'!C20="","",'સિદ્ધિ+કૃપા'!P23)</f>
        <v/>
      </c>
      <c r="AX25" s="101" t="str">
        <f>IF('વિદ્યાર્થી માહિતી'!C20="","",'સિદ્ધિ+કૃપા'!Q23)</f>
        <v/>
      </c>
      <c r="AY25" s="101" t="str">
        <f>IF('વિદ્યાર્થી માહિતી'!C20="","",IF(AS25="LEFT","LEFT",SUM(AV25:AX25)))</f>
        <v/>
      </c>
      <c r="AZ25" s="106" t="str">
        <f t="shared" si="6"/>
        <v/>
      </c>
      <c r="BB25" s="41" t="str">
        <f>IF('વિદ્યાર્થી માહિતી'!C20="","",'વિદ્યાર્થી માહિતી'!B20)</f>
        <v/>
      </c>
      <c r="BC25" s="41" t="str">
        <f>IF('વિદ્યાર્થી માહિતી'!C20="","",'વિદ્યાર્થી માહિતી'!C20)</f>
        <v/>
      </c>
      <c r="BD25" s="101" t="str">
        <f>IF('વિદ્યાર્થી માહિતી'!C20="","",'T-1'!J23)</f>
        <v/>
      </c>
      <c r="BE25" s="101" t="str">
        <f>IF('વિદ્યાર્થી માહિતી'!C20="","",'T-2'!J23)</f>
        <v/>
      </c>
      <c r="BF25" s="101" t="str">
        <f>IF('વિદ્યાર્થી માહિતી'!C20="","",'T-3'!I23)</f>
        <v/>
      </c>
      <c r="BG25" s="102" t="str">
        <f>IF('વિદ્યાર્થી માહિતી'!C20="","",આંતરિક!AF23)</f>
        <v/>
      </c>
      <c r="BH25" s="103" t="str">
        <f>IF('વિદ્યાર્થી માહિતી'!C20="","",ROUND(SUM(BD25:BG25),0))</f>
        <v/>
      </c>
      <c r="BI25" s="104" t="str">
        <f>IF('વિદ્યાર્થી માહિતી'!C20="","",IF(BF25="LEFT","LEFT",ROUND(BH25/2,0)))</f>
        <v/>
      </c>
      <c r="BJ25" s="105" t="str">
        <f>IF('વિદ્યાર્થી માહિતી'!C20="","",'સિદ્ધિ+કૃપા'!S23)</f>
        <v/>
      </c>
      <c r="BK25" s="101" t="str">
        <f>IF('વિદ્યાર્થી માહિતી'!C20="","",'સિદ્ધિ+કૃપા'!T23)</f>
        <v/>
      </c>
      <c r="BL25" s="101" t="str">
        <f>IF('વિદ્યાર્થી માહિતી'!C20="","",IF(BF25="LEFT","LEFT",SUM(BI25:BK25)))</f>
        <v/>
      </c>
      <c r="BM25" s="106" t="str">
        <f t="shared" si="7"/>
        <v/>
      </c>
      <c r="BO25" s="41" t="str">
        <f>IF('વિદ્યાર્થી માહિતી'!C20="","",'વિદ્યાર્થી માહિતી'!B20)</f>
        <v/>
      </c>
      <c r="BP25" s="41" t="str">
        <f>IF('વિદ્યાર્થી માહિતી'!C20="","",'વિદ્યાર્થી માહિતી'!C20)</f>
        <v/>
      </c>
      <c r="BQ25" s="101" t="str">
        <f>IF('વિદ્યાર્થી માહિતી'!C20="","",'T-1'!K23)</f>
        <v/>
      </c>
      <c r="BR25" s="101" t="str">
        <f>IF('વિદ્યાર્થી માહિતી'!C20="","",'T-2'!K23)</f>
        <v/>
      </c>
      <c r="BS25" s="101" t="str">
        <f>IF('વિદ્યાર્થી માહિતી'!C20="","",'T-3'!J23)</f>
        <v/>
      </c>
      <c r="BT25" s="102" t="str">
        <f>IF('વિદ્યાર્થી માહિતી'!C20="","",આંતરિક!AL23)</f>
        <v/>
      </c>
      <c r="BU25" s="103" t="str">
        <f>IF('વિદ્યાર્થી માહિતી'!C20="","",ROUND(SUM(BQ25:BT25),0))</f>
        <v/>
      </c>
      <c r="BV25" s="104" t="str">
        <f>IF('વિદ્યાર્થી માહિતી'!C20="","",IF(BS25="LEFT","LEFT",ROUND(BU25/2,0)))</f>
        <v/>
      </c>
      <c r="BW25" s="105" t="str">
        <f>IF('વિદ્યાર્થી માહિતી'!C20="","",'સિદ્ધિ+કૃપા'!V23)</f>
        <v/>
      </c>
      <c r="BX25" s="101" t="str">
        <f>IF('વિદ્યાર્થી માહિતી'!C20="","",'સિદ્ધિ+કૃપા'!W23)</f>
        <v/>
      </c>
      <c r="BY25" s="101" t="str">
        <f>IF('વિદ્યાર્થી માહિતી'!C20="","",IF(BS25="LEFT","LEFT",SUM(BV25:BX25)))</f>
        <v/>
      </c>
      <c r="BZ25" s="106" t="str">
        <f t="shared" si="8"/>
        <v/>
      </c>
      <c r="CB25" s="41" t="str">
        <f>IF('વિદ્યાર્થી માહિતી'!C20="","",'વિદ્યાર્થી માહિતી'!B20)</f>
        <v/>
      </c>
      <c r="CC25" s="41" t="str">
        <f>IF('વિદ્યાર્થી માહિતી'!C20="","",'વિદ્યાર્થી માહિતી'!C20)</f>
        <v/>
      </c>
      <c r="CD25" s="101" t="str">
        <f>IF('વિદ્યાર્થી માહિતી'!C20="","",'T-1'!L23)</f>
        <v/>
      </c>
      <c r="CE25" s="101" t="str">
        <f>IF('વિદ્યાર્થી માહિતી'!C20="","",'T-2'!L23)</f>
        <v/>
      </c>
      <c r="CF25" s="101" t="str">
        <f>IF('વિદ્યાર્થી માહિતી'!C20="","",'T-3'!K23)</f>
        <v/>
      </c>
      <c r="CG25" s="102" t="str">
        <f>IF('વિદ્યાર્થી માહિતી'!C20="","",આંતરિક!AR23)</f>
        <v/>
      </c>
      <c r="CH25" s="103" t="str">
        <f>IF('વિદ્યાર્થી માહિતી'!C20="","",ROUND(SUM(CD25:CG25),0))</f>
        <v/>
      </c>
      <c r="CI25" s="104" t="str">
        <f>IF('વિદ્યાર્થી માહિતી'!C20="","",IF(CF25="LEFT","LEFT",ROUND(CH25/2,0)))</f>
        <v/>
      </c>
      <c r="CJ25" s="105" t="str">
        <f>IF('વિદ્યાર્થી માહિતી'!C20="","",'સિદ્ધિ+કૃપા'!Y23)</f>
        <v/>
      </c>
      <c r="CK25" s="101" t="str">
        <f>IF('વિદ્યાર્થી માહિતી'!C20="","",'સિદ્ધિ+કૃપા'!Z23)</f>
        <v/>
      </c>
      <c r="CL25" s="101" t="str">
        <f>IF('વિદ્યાર્થી માહિતી'!C20="","",IF(CF25="LEFT","LEFT",SUM(CI25:CK25)))</f>
        <v/>
      </c>
      <c r="CM25" s="106" t="str">
        <f t="shared" si="9"/>
        <v/>
      </c>
      <c r="CO25" s="41" t="str">
        <f>IF('વિદ્યાર્થી માહિતી'!B20="","",'વિદ્યાર્થી માહિતી'!B20)</f>
        <v/>
      </c>
      <c r="CP25" s="41" t="str">
        <f>IF('વિદ્યાર્થી માહિતી'!C20="","",'વિદ્યાર્થી માહિતી'!C20)</f>
        <v/>
      </c>
      <c r="CQ25" s="101" t="str">
        <f>IF('વિદ્યાર્થી માહિતી'!C20="","",'T-3'!L23)</f>
        <v/>
      </c>
      <c r="CR25" s="101" t="str">
        <f>IF('વિદ્યાર્થી માહિતી'!C20="","",'T-3'!M23)</f>
        <v/>
      </c>
      <c r="CS25" s="102" t="str">
        <f>IF('વિદ્યાર્થી માહિતી'!C20="","",આંતરિક!AV23)</f>
        <v/>
      </c>
      <c r="CT25" s="104" t="str">
        <f>IF('વિદ્યાર્થી માહિતી'!C20="","",SUM(CQ25:CS25))</f>
        <v/>
      </c>
      <c r="CU25" s="105" t="str">
        <f>IF('વિદ્યાર્થી માહિતી'!C20="","",'સિદ્ધિ+કૃપા'!AB23)</f>
        <v/>
      </c>
      <c r="CV25" s="101" t="str">
        <f>IF('વિદ્યાર્થી માહિતી'!C20="","",'સિદ્ધિ+કૃપા'!AC23)</f>
        <v/>
      </c>
      <c r="CW25" s="101" t="str">
        <f>IF('વિદ્યાર્થી માહિતી'!C20="","",SUM(CT25:CV25))</f>
        <v/>
      </c>
      <c r="CX25" s="106" t="str">
        <f t="shared" si="10"/>
        <v/>
      </c>
      <c r="CZ25" s="41" t="str">
        <f>IF('વિદ્યાર્થી માહિતી'!C20="","",'વિદ્યાર્થી માહિતી'!B20)</f>
        <v/>
      </c>
      <c r="DA25" s="41" t="str">
        <f>IF('વિદ્યાર્થી માહિતી'!C20="","",'વિદ્યાર્થી માહિતી'!C20)</f>
        <v/>
      </c>
      <c r="DB25" s="101" t="str">
        <f>IF('વિદ્યાર્થી માહિતી'!C20="","",'T-3'!N23)</f>
        <v/>
      </c>
      <c r="DC25" s="101" t="str">
        <f>IF('વિદ્યાર્થી માહિતી'!C20="","",'T-3'!O23)</f>
        <v/>
      </c>
      <c r="DD25" s="102" t="str">
        <f>IF('વિદ્યાર્થી માહિતી'!C20="","",આંતરિક!AZ23)</f>
        <v/>
      </c>
      <c r="DE25" s="104" t="str">
        <f>IF('વિદ્યાર્થી માહિતી'!C20="","",SUM(DB25:DD25))</f>
        <v/>
      </c>
      <c r="DF25" s="105" t="str">
        <f>IF('વિદ્યાર્થી માહિતી'!C20="","",'સિદ્ધિ+કૃપા'!AE23)</f>
        <v/>
      </c>
      <c r="DG25" s="101" t="str">
        <f>IF('વિદ્યાર્થી માહિતી'!C20="","",'સિદ્ધિ+કૃપા'!AF23)</f>
        <v/>
      </c>
      <c r="DH25" s="101" t="str">
        <f>IF('વિદ્યાર્થી માહિતી'!C20="","",SUM(DE25:DG25))</f>
        <v/>
      </c>
      <c r="DI25" s="106" t="str">
        <f t="shared" si="11"/>
        <v/>
      </c>
      <c r="DJ25" s="25" t="str">
        <f>IF('વિદ્યાર્થી માહિતી'!M20="","",'વિદ્યાર્થી માહિતી'!M20)</f>
        <v/>
      </c>
      <c r="DK25" s="41" t="str">
        <f>IF('વિદ્યાર્થી માહિતી'!C20="","",'વિદ્યાર્થી માહિતી'!B20)</f>
        <v/>
      </c>
      <c r="DL25" s="41" t="str">
        <f>IF('વિદ્યાર્થી માહિતી'!C20="","",'વિદ્યાર્થી માહિતી'!C20)</f>
        <v/>
      </c>
      <c r="DM25" s="101" t="str">
        <f>IF('વિદ્યાર્થી માહિતી'!C20="","",'T-3'!P23)</f>
        <v/>
      </c>
      <c r="DN25" s="101" t="str">
        <f>IF('વિદ્યાર્થી માહિતી'!C20="","",'T-3'!Q23)</f>
        <v/>
      </c>
      <c r="DO25" s="102" t="str">
        <f>IF('વિદ્યાર્થી માહિતી'!C20="","",આંતરિક!BD23)</f>
        <v/>
      </c>
      <c r="DP25" s="104" t="str">
        <f>IF('વિદ્યાર્થી માહિતી'!C20="","",SUM(DM25:DO25))</f>
        <v/>
      </c>
      <c r="DQ25" s="105" t="str">
        <f>IF('વિદ્યાર્થી માહિતી'!C20="","",'સિદ્ધિ+કૃપા'!AH23)</f>
        <v/>
      </c>
      <c r="DR25" s="101" t="str">
        <f>IF('વિદ્યાર્થી માહિતી'!C20="","",'સિદ્ધિ+કૃપા'!AI23)</f>
        <v/>
      </c>
      <c r="DS25" s="101" t="str">
        <f>IF('વિદ્યાર્થી માહિતી'!C20="","",SUM(DP25:DR25))</f>
        <v/>
      </c>
      <c r="DT25" s="106" t="str">
        <f t="shared" si="12"/>
        <v/>
      </c>
      <c r="DU25" s="255" t="str">
        <f>IF('વિદ્યાર્થી માહિતી'!C20="","",IF(I25="LEFT","LEFT",IF(V25="LEFT","LEFT",IF(AI25="LEFT","LEFT",IF(AV25="LEFT","LEFT",IF(BI25="LEFT","LEFT",IF(BV25="LEFT","LEFT",IF(CI25="LEFT","LEFT","P"))))))))</f>
        <v/>
      </c>
      <c r="DV25" s="255" t="str">
        <f>IF('વિદ્યાર્થી માહિતી'!C20="","",IF(DU25="LEFT","LEFT",IF(L25&lt;33,"નાપાસ",IF(Y25&lt;33,"નાપાસ",IF(AL25&lt;33,"નાપાસ",IF(AY25&lt;33,"નાપાસ",IF(BL25&lt;33,"નાપાસ",IF(BY25&lt;33,"નાપાસ",IF(CL25&lt;33,"નાપાસ",IF(CW25&lt;33,"નાપાસ",IF(DH25&lt;33,"નાપાસ",IF(DS25&lt;33,"નાપાસ","પાસ"))))))))))))</f>
        <v/>
      </c>
      <c r="DW25" s="255" t="str">
        <f>IF('વિદ્યાર્થી માહિતી'!C20="","",IF(J25&gt;0,"સિદ્ધિગુણથી પાસ",IF(W25&gt;0,"સિદ્ધિગુણથી પાસ",IF(AJ25&gt;0,"સિદ્ધિગુણથી પાસ",IF(AW25&gt;0,"સિદ્ધિગુણથી પાસ",IF(BJ25&gt;0,"સિદ્ધિગુણથી પાસ",IF(BW25&gt;0,"સિદ્ધિગુણથી પાસ",IF(CJ25&gt;0,"સિદ્ધિગુણથી પાસ",DV25))))))))</f>
        <v/>
      </c>
      <c r="DX25" s="255" t="str">
        <f>IF('વિદ્યાર્થી માહિતી'!C20="","",IF(K25&gt;0,"કૃપાગુણથી પાસ",IF(X25&gt;0,"કૃપાગુણથી પાસ",IF(AK25&gt;0,"કૃપાગુણથી પાસ",IF(AX25&gt;0,"કૃપાગુણથી પાસ",IF(BK25&gt;0,"કૃપાગુણથી પાસ",IF(BX25&gt;0,"કૃપાગુણથી પાસ",IF(CK25&gt;0,"કૃપાગુણથી પાસ",DV25))))))))</f>
        <v/>
      </c>
      <c r="DY25" s="255" t="str">
        <f>IF('સમગ્ર પરિણામ '!DX25="કૃપાગુણથી પાસ","કૃપાગુણથી પાસ",IF(DW25="સિદ્ધિગુણથી પાસ","સિદ્ધિગુણથી પાસ",DX25))</f>
        <v/>
      </c>
      <c r="DZ25" s="130" t="str">
        <f>IF('વિદ્યાર્થી માહિતી'!C20="","",'વિદ્યાર્થી માહિતી'!G20)</f>
        <v/>
      </c>
      <c r="EA25" s="45" t="str">
        <f>'S1'!N22</f>
        <v/>
      </c>
    </row>
    <row r="26" spans="1:131" ht="23.25" customHeight="1" x14ac:dyDescent="0.2">
      <c r="A26" s="41">
        <f>'વિદ્યાર્થી માહિતી'!A21</f>
        <v>20</v>
      </c>
      <c r="B26" s="41" t="str">
        <f>IF('વિદ્યાર્થી માહિતી'!B21="","",'વિદ્યાર્થી માહિતી'!B21)</f>
        <v/>
      </c>
      <c r="C26" s="52" t="str">
        <f>IF('વિદ્યાર્થી માહિતી'!C21="","",'વિદ્યાર્થી માહિતી'!C21)</f>
        <v/>
      </c>
      <c r="D26" s="101" t="str">
        <f>IF('વિદ્યાર્થી માહિતી'!C21="","",'T-1'!F24)</f>
        <v/>
      </c>
      <c r="E26" s="101" t="str">
        <f>IF('વિદ્યાર્થી માહિતી'!C21="","",'T-2'!F24)</f>
        <v/>
      </c>
      <c r="F26" s="101" t="str">
        <f>IF('વિદ્યાર્થી માહિતી'!C21="","",'T-3'!E24)</f>
        <v/>
      </c>
      <c r="G26" s="102" t="str">
        <f>IF('વિદ્યાર્થી માહિતી'!C21="","",આંતરિક!H24)</f>
        <v/>
      </c>
      <c r="H26" s="103" t="str">
        <f t="shared" si="0"/>
        <v/>
      </c>
      <c r="I26" s="104" t="str">
        <f t="shared" si="1"/>
        <v/>
      </c>
      <c r="J26" s="105" t="str">
        <f>IF('વિદ્યાર્થી માહિતી'!C21="","",'સિદ્ધિ+કૃપા'!G24)</f>
        <v/>
      </c>
      <c r="K26" s="101" t="str">
        <f>IF('વિદ્યાર્થી માહિતી'!C21="","",'સિદ્ધિ+કૃપા'!H24)</f>
        <v/>
      </c>
      <c r="L26" s="101" t="str">
        <f t="shared" si="2"/>
        <v/>
      </c>
      <c r="M26" s="106" t="str">
        <f t="shared" si="3"/>
        <v/>
      </c>
      <c r="O26" s="41" t="str">
        <f>IF('વિદ્યાર્થી માહિતી'!B21="","",'વિદ્યાર્થી માહિતી'!B21)</f>
        <v/>
      </c>
      <c r="P26" s="41" t="str">
        <f>IF('વિદ્યાર્થી માહિતી'!C21="","",'વિદ્યાર્થી માહિતી'!C21)</f>
        <v/>
      </c>
      <c r="Q26" s="101" t="str">
        <f>IF('વિદ્યાર્થી માહિતી'!C21="","",'T-1'!G24)</f>
        <v/>
      </c>
      <c r="R26" s="101" t="str">
        <f>IF('વિદ્યાર્થી માહિતી'!C21="","",'T-2'!G24)</f>
        <v/>
      </c>
      <c r="S26" s="101" t="str">
        <f>IF('વિદ્યાર્થી માહિતી'!C21="","",'T-3'!F24)</f>
        <v/>
      </c>
      <c r="T26" s="102" t="str">
        <f>IF('વિદ્યાર્થી માહિતી'!C21="","",આંતરિક!N24)</f>
        <v/>
      </c>
      <c r="U26" s="103" t="str">
        <f>IF('વિદ્યાર્થી માહિતી'!C21="","",ROUND(SUM(Q26:T26),0))</f>
        <v/>
      </c>
      <c r="V26" s="104" t="str">
        <f>IF('વિદ્યાર્થી માહિતી'!C21="","",IF(S26="LEFT","LEFT",ROUND(U26/2,0)))</f>
        <v/>
      </c>
      <c r="W26" s="105" t="str">
        <f>IF('વિદ્યાર્થી માહિતી'!C21="","",'સિદ્ધિ+કૃપા'!J24)</f>
        <v/>
      </c>
      <c r="X26" s="101" t="str">
        <f>IF('વિદ્યાર્થી માહિતી'!C21="","",'સિદ્ધિ+કૃપા'!K24)</f>
        <v/>
      </c>
      <c r="Y26" s="101" t="str">
        <f>IF('વિદ્યાર્થી માહિતી'!C21="","",IF(S26="LEFT","LEFT",SUM(V26:X26)))</f>
        <v/>
      </c>
      <c r="Z26" s="106" t="str">
        <f t="shared" si="4"/>
        <v/>
      </c>
      <c r="AB26" s="41" t="str">
        <f>IF('વિદ્યાર્થી માહિતી'!B21="","",'વિદ્યાર્થી માહિતી'!B21)</f>
        <v/>
      </c>
      <c r="AC26" s="41" t="str">
        <f>IF('વિદ્યાર્થી માહિતી'!C21="","",'વિદ્યાર્થી માહિતી'!C21)</f>
        <v/>
      </c>
      <c r="AD26" s="101" t="str">
        <f>IF('વિદ્યાર્થી માહિતી'!C21="","",'T-1'!H24)</f>
        <v/>
      </c>
      <c r="AE26" s="101" t="str">
        <f>IF('વિદ્યાર્થી માહિતી'!C21="","",'T-2'!H24)</f>
        <v/>
      </c>
      <c r="AF26" s="101" t="str">
        <f>IF('વિદ્યાર્થી માહિતી'!C21="","",'T-3'!G24)</f>
        <v/>
      </c>
      <c r="AG26" s="102" t="str">
        <f>IF('વિદ્યાર્થી માહિતી'!C21="","",આંતરિક!T24)</f>
        <v/>
      </c>
      <c r="AH26" s="103" t="str">
        <f>IF('વિદ્યાર્થી માહિતી'!C21="","",ROUND(SUM(AD26:AG26),0))</f>
        <v/>
      </c>
      <c r="AI26" s="104" t="str">
        <f>IF('વિદ્યાર્થી માહિતી'!C21="","",IF(AF26="LEFT","LEFT",ROUND(AH26/2,0)))</f>
        <v/>
      </c>
      <c r="AJ26" s="105" t="str">
        <f>IF('વિદ્યાર્થી માહિતી'!C21="","",'સિદ્ધિ+કૃપા'!M24)</f>
        <v/>
      </c>
      <c r="AK26" s="101" t="str">
        <f>IF('વિદ્યાર્થી માહિતી'!C21="","",'સિદ્ધિ+કૃપા'!N24)</f>
        <v/>
      </c>
      <c r="AL26" s="101" t="str">
        <f>IF('વિદ્યાર્થી માહિતી'!C21="","",IF(AF26="LEFT","LEFT",SUM(AI26:AK26)))</f>
        <v/>
      </c>
      <c r="AM26" s="106" t="str">
        <f t="shared" si="5"/>
        <v/>
      </c>
      <c r="AO26" s="41" t="str">
        <f>IF('વિદ્યાર્થી માહિતી'!B21="","",'વિદ્યાર્થી માહિતી'!B21)</f>
        <v/>
      </c>
      <c r="AP26" s="41" t="str">
        <f>IF('વિદ્યાર્થી માહિતી'!C21="","",'વિદ્યાર્થી માહિતી'!C21)</f>
        <v/>
      </c>
      <c r="AQ26" s="101" t="str">
        <f>IF('વિદ્યાર્થી માહિતી'!C21="","",'T-1'!I24)</f>
        <v/>
      </c>
      <c r="AR26" s="101" t="str">
        <f>IF('વિદ્યાર્થી માહિતી'!C21="","",'T-2'!I24)</f>
        <v/>
      </c>
      <c r="AS26" s="101" t="str">
        <f>IF('વિદ્યાર્થી માહિતી'!C21="","",'T-3'!H24)</f>
        <v/>
      </c>
      <c r="AT26" s="102" t="str">
        <f>IF('વિદ્યાર્થી માહિતી'!C21="","",આંતરિક!Z24)</f>
        <v/>
      </c>
      <c r="AU26" s="103" t="str">
        <f>IF('વિદ્યાર્થી માહિતી'!C21="","",ROUND(SUM(AQ26:AT26),0))</f>
        <v/>
      </c>
      <c r="AV26" s="104" t="str">
        <f>IF('વિદ્યાર્થી માહિતી'!C21="","",IF(AS26="LEFT","LEFT",ROUND(AU26/2,0)))</f>
        <v/>
      </c>
      <c r="AW26" s="105" t="str">
        <f>IF('વિદ્યાર્થી માહિતી'!C21="","",'સિદ્ધિ+કૃપા'!P24)</f>
        <v/>
      </c>
      <c r="AX26" s="101" t="str">
        <f>IF('વિદ્યાર્થી માહિતી'!C21="","",'સિદ્ધિ+કૃપા'!Q24)</f>
        <v/>
      </c>
      <c r="AY26" s="101" t="str">
        <f>IF('વિદ્યાર્થી માહિતી'!C21="","",IF(AS26="LEFT","LEFT",SUM(AV26:AX26)))</f>
        <v/>
      </c>
      <c r="AZ26" s="106" t="str">
        <f t="shared" si="6"/>
        <v/>
      </c>
      <c r="BB26" s="41" t="str">
        <f>IF('વિદ્યાર્થી માહિતી'!C21="","",'વિદ્યાર્થી માહિતી'!B21)</f>
        <v/>
      </c>
      <c r="BC26" s="41" t="str">
        <f>IF('વિદ્યાર્થી માહિતી'!C21="","",'વિદ્યાર્થી માહિતી'!C21)</f>
        <v/>
      </c>
      <c r="BD26" s="101" t="str">
        <f>IF('વિદ્યાર્થી માહિતી'!C21="","",'T-1'!J24)</f>
        <v/>
      </c>
      <c r="BE26" s="101" t="str">
        <f>IF('વિદ્યાર્થી માહિતી'!C21="","",'T-2'!J24)</f>
        <v/>
      </c>
      <c r="BF26" s="101" t="str">
        <f>IF('વિદ્યાર્થી માહિતી'!C21="","",'T-3'!I24)</f>
        <v/>
      </c>
      <c r="BG26" s="102" t="str">
        <f>IF('વિદ્યાર્થી માહિતી'!C21="","",આંતરિક!AF24)</f>
        <v/>
      </c>
      <c r="BH26" s="103" t="str">
        <f>IF('વિદ્યાર્થી માહિતી'!C21="","",ROUND(SUM(BD26:BG26),0))</f>
        <v/>
      </c>
      <c r="BI26" s="104" t="str">
        <f>IF('વિદ્યાર્થી માહિતી'!C21="","",IF(BF26="LEFT","LEFT",ROUND(BH26/2,0)))</f>
        <v/>
      </c>
      <c r="BJ26" s="105" t="str">
        <f>IF('વિદ્યાર્થી માહિતી'!C21="","",'સિદ્ધિ+કૃપા'!S24)</f>
        <v/>
      </c>
      <c r="BK26" s="101" t="str">
        <f>IF('વિદ્યાર્થી માહિતી'!C21="","",'સિદ્ધિ+કૃપા'!T24)</f>
        <v/>
      </c>
      <c r="BL26" s="101" t="str">
        <f>IF('વિદ્યાર્થી માહિતી'!C21="","",IF(BF26="LEFT","LEFT",SUM(BI26:BK26)))</f>
        <v/>
      </c>
      <c r="BM26" s="106" t="str">
        <f t="shared" si="7"/>
        <v/>
      </c>
      <c r="BO26" s="41" t="str">
        <f>IF('વિદ્યાર્થી માહિતી'!C21="","",'વિદ્યાર્થી માહિતી'!B21)</f>
        <v/>
      </c>
      <c r="BP26" s="41" t="str">
        <f>IF('વિદ્યાર્થી માહિતી'!C21="","",'વિદ્યાર્થી માહિતી'!C21)</f>
        <v/>
      </c>
      <c r="BQ26" s="101" t="str">
        <f>IF('વિદ્યાર્થી માહિતી'!C21="","",'T-1'!K24)</f>
        <v/>
      </c>
      <c r="BR26" s="101" t="str">
        <f>IF('વિદ્યાર્થી માહિતી'!C21="","",'T-2'!K24)</f>
        <v/>
      </c>
      <c r="BS26" s="101" t="str">
        <f>IF('વિદ્યાર્થી માહિતી'!C21="","",'T-3'!J24)</f>
        <v/>
      </c>
      <c r="BT26" s="102" t="str">
        <f>IF('વિદ્યાર્થી માહિતી'!C21="","",આંતરિક!AL24)</f>
        <v/>
      </c>
      <c r="BU26" s="103" t="str">
        <f>IF('વિદ્યાર્થી માહિતી'!C21="","",ROUND(SUM(BQ26:BT26),0))</f>
        <v/>
      </c>
      <c r="BV26" s="104" t="str">
        <f>IF('વિદ્યાર્થી માહિતી'!C21="","",IF(BS26="LEFT","LEFT",ROUND(BU26/2,0)))</f>
        <v/>
      </c>
      <c r="BW26" s="105" t="str">
        <f>IF('વિદ્યાર્થી માહિતી'!C21="","",'સિદ્ધિ+કૃપા'!V24)</f>
        <v/>
      </c>
      <c r="BX26" s="101" t="str">
        <f>IF('વિદ્યાર્થી માહિતી'!C21="","",'સિદ્ધિ+કૃપા'!W24)</f>
        <v/>
      </c>
      <c r="BY26" s="101" t="str">
        <f>IF('વિદ્યાર્થી માહિતી'!C21="","",IF(BS26="LEFT","LEFT",SUM(BV26:BX26)))</f>
        <v/>
      </c>
      <c r="BZ26" s="106" t="str">
        <f t="shared" si="8"/>
        <v/>
      </c>
      <c r="CB26" s="41" t="str">
        <f>IF('વિદ્યાર્થી માહિતી'!C21="","",'વિદ્યાર્થી માહિતી'!B21)</f>
        <v/>
      </c>
      <c r="CC26" s="41" t="str">
        <f>IF('વિદ્યાર્થી માહિતી'!C21="","",'વિદ્યાર્થી માહિતી'!C21)</f>
        <v/>
      </c>
      <c r="CD26" s="101" t="str">
        <f>IF('વિદ્યાર્થી માહિતી'!C21="","",'T-1'!L24)</f>
        <v/>
      </c>
      <c r="CE26" s="101" t="str">
        <f>IF('વિદ્યાર્થી માહિતી'!C21="","",'T-2'!L24)</f>
        <v/>
      </c>
      <c r="CF26" s="101" t="str">
        <f>IF('વિદ્યાર્થી માહિતી'!C21="","",'T-3'!K24)</f>
        <v/>
      </c>
      <c r="CG26" s="102" t="str">
        <f>IF('વિદ્યાર્થી માહિતી'!C21="","",આંતરિક!AR24)</f>
        <v/>
      </c>
      <c r="CH26" s="103" t="str">
        <f>IF('વિદ્યાર્થી માહિતી'!C21="","",ROUND(SUM(CD26:CG26),0))</f>
        <v/>
      </c>
      <c r="CI26" s="104" t="str">
        <f>IF('વિદ્યાર્થી માહિતી'!C21="","",IF(CF26="LEFT","LEFT",ROUND(CH26/2,0)))</f>
        <v/>
      </c>
      <c r="CJ26" s="105" t="str">
        <f>IF('વિદ્યાર્થી માહિતી'!C21="","",'સિદ્ધિ+કૃપા'!Y24)</f>
        <v/>
      </c>
      <c r="CK26" s="101" t="str">
        <f>IF('વિદ્યાર્થી માહિતી'!C21="","",'સિદ્ધિ+કૃપા'!Z24)</f>
        <v/>
      </c>
      <c r="CL26" s="101" t="str">
        <f>IF('વિદ્યાર્થી માહિતી'!C21="","",IF(CF26="LEFT","LEFT",SUM(CI26:CK26)))</f>
        <v/>
      </c>
      <c r="CM26" s="106" t="str">
        <f t="shared" si="9"/>
        <v/>
      </c>
      <c r="CO26" s="41" t="str">
        <f>IF('વિદ્યાર્થી માહિતી'!B21="","",'વિદ્યાર્થી માહિતી'!B21)</f>
        <v/>
      </c>
      <c r="CP26" s="41" t="str">
        <f>IF('વિદ્યાર્થી માહિતી'!C21="","",'વિદ્યાર્થી માહિતી'!C21)</f>
        <v/>
      </c>
      <c r="CQ26" s="101" t="str">
        <f>IF('વિદ્યાર્થી માહિતી'!C21="","",'T-3'!L24)</f>
        <v/>
      </c>
      <c r="CR26" s="101" t="str">
        <f>IF('વિદ્યાર્થી માહિતી'!C21="","",'T-3'!M24)</f>
        <v/>
      </c>
      <c r="CS26" s="102" t="str">
        <f>IF('વિદ્યાર્થી માહિતી'!C21="","",આંતરિક!AV24)</f>
        <v/>
      </c>
      <c r="CT26" s="104" t="str">
        <f>IF('વિદ્યાર્થી માહિતી'!C21="","",SUM(CQ26:CS26))</f>
        <v/>
      </c>
      <c r="CU26" s="105" t="str">
        <f>IF('વિદ્યાર્થી માહિતી'!C21="","",'સિદ્ધિ+કૃપા'!AB24)</f>
        <v/>
      </c>
      <c r="CV26" s="101" t="str">
        <f>IF('વિદ્યાર્થી માહિતી'!C21="","",'સિદ્ધિ+કૃપા'!AC24)</f>
        <v/>
      </c>
      <c r="CW26" s="101" t="str">
        <f>IF('વિદ્યાર્થી માહિતી'!C21="","",SUM(CT26:CV26))</f>
        <v/>
      </c>
      <c r="CX26" s="106" t="str">
        <f t="shared" si="10"/>
        <v/>
      </c>
      <c r="CZ26" s="41" t="str">
        <f>IF('વિદ્યાર્થી માહિતી'!C21="","",'વિદ્યાર્થી માહિતી'!B21)</f>
        <v/>
      </c>
      <c r="DA26" s="41" t="str">
        <f>IF('વિદ્યાર્થી માહિતી'!C21="","",'વિદ્યાર્થી માહિતી'!C21)</f>
        <v/>
      </c>
      <c r="DB26" s="101" t="str">
        <f>IF('વિદ્યાર્થી માહિતી'!C21="","",'T-3'!N24)</f>
        <v/>
      </c>
      <c r="DC26" s="101" t="str">
        <f>IF('વિદ્યાર્થી માહિતી'!C21="","",'T-3'!O24)</f>
        <v/>
      </c>
      <c r="DD26" s="102" t="str">
        <f>IF('વિદ્યાર્થી માહિતી'!C21="","",આંતરિક!AZ24)</f>
        <v/>
      </c>
      <c r="DE26" s="104" t="str">
        <f>IF('વિદ્યાર્થી માહિતી'!C21="","",SUM(DB26:DD26))</f>
        <v/>
      </c>
      <c r="DF26" s="105" t="str">
        <f>IF('વિદ્યાર્થી માહિતી'!C21="","",'સિદ્ધિ+કૃપા'!AE24)</f>
        <v/>
      </c>
      <c r="DG26" s="101" t="str">
        <f>IF('વિદ્યાર્થી માહિતી'!C21="","",'સિદ્ધિ+કૃપા'!AF24)</f>
        <v/>
      </c>
      <c r="DH26" s="101" t="str">
        <f>IF('વિદ્યાર્થી માહિતી'!C21="","",SUM(DE26:DG26))</f>
        <v/>
      </c>
      <c r="DI26" s="106" t="str">
        <f t="shared" si="11"/>
        <v/>
      </c>
      <c r="DJ26" s="25" t="str">
        <f>IF('વિદ્યાર્થી માહિતી'!M21="","",'વિદ્યાર્થી માહિતી'!M21)</f>
        <v/>
      </c>
      <c r="DK26" s="41" t="str">
        <f>IF('વિદ્યાર્થી માહિતી'!C21="","",'વિદ્યાર્થી માહિતી'!B21)</f>
        <v/>
      </c>
      <c r="DL26" s="41" t="str">
        <f>IF('વિદ્યાર્થી માહિતી'!C21="","",'વિદ્યાર્થી માહિતી'!C21)</f>
        <v/>
      </c>
      <c r="DM26" s="101" t="str">
        <f>IF('વિદ્યાર્થી માહિતી'!C21="","",'T-3'!P24)</f>
        <v/>
      </c>
      <c r="DN26" s="101" t="str">
        <f>IF('વિદ્યાર્થી માહિતી'!C21="","",'T-3'!Q24)</f>
        <v/>
      </c>
      <c r="DO26" s="102" t="str">
        <f>IF('વિદ્યાર્થી માહિતી'!C21="","",આંતરિક!BD24)</f>
        <v/>
      </c>
      <c r="DP26" s="104" t="str">
        <f>IF('વિદ્યાર્થી માહિતી'!C21="","",SUM(DM26:DO26))</f>
        <v/>
      </c>
      <c r="DQ26" s="105" t="str">
        <f>IF('વિદ્યાર્થી માહિતી'!C21="","",'સિદ્ધિ+કૃપા'!AH24)</f>
        <v/>
      </c>
      <c r="DR26" s="101" t="str">
        <f>IF('વિદ્યાર્થી માહિતી'!C21="","",'સિદ્ધિ+કૃપા'!AI24)</f>
        <v/>
      </c>
      <c r="DS26" s="101" t="str">
        <f>IF('વિદ્યાર્થી માહિતી'!C21="","",SUM(DP26:DR26))</f>
        <v/>
      </c>
      <c r="DT26" s="106" t="str">
        <f t="shared" si="12"/>
        <v/>
      </c>
      <c r="DU26" s="255" t="str">
        <f>IF('વિદ્યાર્થી માહિતી'!C21="","",IF(I26="LEFT","LEFT",IF(V26="LEFT","LEFT",IF(AI26="LEFT","LEFT",IF(AV26="LEFT","LEFT",IF(BI26="LEFT","LEFT",IF(BV26="LEFT","LEFT",IF(CI26="LEFT","LEFT","P"))))))))</f>
        <v/>
      </c>
      <c r="DV26" s="255" t="str">
        <f>IF('વિદ્યાર્થી માહિતી'!C21="","",IF(DU26="LEFT","LEFT",IF(L26&lt;33,"નાપાસ",IF(Y26&lt;33,"નાપાસ",IF(AL26&lt;33,"નાપાસ",IF(AY26&lt;33,"નાપાસ",IF(BL26&lt;33,"નાપાસ",IF(BY26&lt;33,"નાપાસ",IF(CL26&lt;33,"નાપાસ",IF(CW26&lt;33,"નાપાસ",IF(DH26&lt;33,"નાપાસ",IF(DS26&lt;33,"નાપાસ","પાસ"))))))))))))</f>
        <v/>
      </c>
      <c r="DW26" s="255" t="str">
        <f>IF('વિદ્યાર્થી માહિતી'!C21="","",IF(J26&gt;0,"સિદ્ધિગુણથી પાસ",IF(W26&gt;0,"સિદ્ધિગુણથી પાસ",IF(AJ26&gt;0,"સિદ્ધિગુણથી પાસ",IF(AW26&gt;0,"સિદ્ધિગુણથી પાસ",IF(BJ26&gt;0,"સિદ્ધિગુણથી પાસ",IF(BW26&gt;0,"સિદ્ધિગુણથી પાસ",IF(CJ26&gt;0,"સિદ્ધિગુણથી પાસ",DV26))))))))</f>
        <v/>
      </c>
      <c r="DX26" s="255" t="str">
        <f>IF('વિદ્યાર્થી માહિતી'!C21="","",IF(K26&gt;0,"કૃપાગુણથી પાસ",IF(X26&gt;0,"કૃપાગુણથી પાસ",IF(AK26&gt;0,"કૃપાગુણથી પાસ",IF(AX26&gt;0,"કૃપાગુણથી પાસ",IF(BK26&gt;0,"કૃપાગુણથી પાસ",IF(BX26&gt;0,"કૃપાગુણથી પાસ",IF(CK26&gt;0,"કૃપાગુણથી પાસ",DV26))))))))</f>
        <v/>
      </c>
      <c r="DY26" s="255" t="str">
        <f>IF('સમગ્ર પરિણામ '!DX26="કૃપાગુણથી પાસ","કૃપાગુણથી પાસ",IF(DW26="સિદ્ધિગુણથી પાસ","સિદ્ધિગુણથી પાસ",DX26))</f>
        <v/>
      </c>
      <c r="DZ26" s="130" t="str">
        <f>IF('વિદ્યાર્થી માહિતી'!C21="","",'વિદ્યાર્થી માહિતી'!G21)</f>
        <v/>
      </c>
      <c r="EA26" s="45" t="str">
        <f>'S1'!N23</f>
        <v/>
      </c>
    </row>
    <row r="27" spans="1:131" ht="23.25" customHeight="1" x14ac:dyDescent="0.2">
      <c r="A27" s="41">
        <f>'વિદ્યાર્થી માહિતી'!A22</f>
        <v>21</v>
      </c>
      <c r="B27" s="41" t="str">
        <f>IF('વિદ્યાર્થી માહિતી'!B22="","",'વિદ્યાર્થી માહિતી'!B22)</f>
        <v/>
      </c>
      <c r="C27" s="52" t="str">
        <f>IF('વિદ્યાર્થી માહિતી'!C22="","",'વિદ્યાર્થી માહિતી'!C22)</f>
        <v/>
      </c>
      <c r="D27" s="101" t="str">
        <f>IF('વિદ્યાર્થી માહિતી'!C22="","",'T-1'!F25)</f>
        <v/>
      </c>
      <c r="E27" s="101" t="str">
        <f>IF('વિદ્યાર્થી માહિતી'!C22="","",'T-2'!F25)</f>
        <v/>
      </c>
      <c r="F27" s="101" t="str">
        <f>IF('વિદ્યાર્થી માહિતી'!C22="","",'T-3'!E25)</f>
        <v/>
      </c>
      <c r="G27" s="102" t="str">
        <f>IF('વિદ્યાર્થી માહિતી'!C22="","",આંતરિક!H25)</f>
        <v/>
      </c>
      <c r="H27" s="103" t="str">
        <f t="shared" si="0"/>
        <v/>
      </c>
      <c r="I27" s="104" t="str">
        <f t="shared" si="1"/>
        <v/>
      </c>
      <c r="J27" s="105" t="str">
        <f>IF('વિદ્યાર્થી માહિતી'!C22="","",'સિદ્ધિ+કૃપા'!G25)</f>
        <v/>
      </c>
      <c r="K27" s="101" t="str">
        <f>IF('વિદ્યાર્થી માહિતી'!C22="","",'સિદ્ધિ+કૃપા'!H25)</f>
        <v/>
      </c>
      <c r="L27" s="101" t="str">
        <f t="shared" si="2"/>
        <v/>
      </c>
      <c r="M27" s="106" t="str">
        <f t="shared" si="3"/>
        <v/>
      </c>
      <c r="O27" s="41" t="str">
        <f>IF('વિદ્યાર્થી માહિતી'!B22="","",'વિદ્યાર્થી માહિતી'!B22)</f>
        <v/>
      </c>
      <c r="P27" s="41" t="str">
        <f>IF('વિદ્યાર્થી માહિતી'!C22="","",'વિદ્યાર્થી માહિતી'!C22)</f>
        <v/>
      </c>
      <c r="Q27" s="101" t="str">
        <f>IF('વિદ્યાર્થી માહિતી'!C22="","",'T-1'!G25)</f>
        <v/>
      </c>
      <c r="R27" s="101" t="str">
        <f>IF('વિદ્યાર્થી માહિતી'!C22="","",'T-2'!G25)</f>
        <v/>
      </c>
      <c r="S27" s="101" t="str">
        <f>IF('વિદ્યાર્થી માહિતી'!C22="","",'T-3'!F25)</f>
        <v/>
      </c>
      <c r="T27" s="102" t="str">
        <f>IF('વિદ્યાર્થી માહિતી'!C22="","",આંતરિક!N25)</f>
        <v/>
      </c>
      <c r="U27" s="103" t="str">
        <f>IF('વિદ્યાર્થી માહિતી'!C22="","",ROUND(SUM(Q27:T27),0))</f>
        <v/>
      </c>
      <c r="V27" s="104" t="str">
        <f>IF('વિદ્યાર્થી માહિતી'!C22="","",IF(S27="LEFT","LEFT",ROUND(U27/2,0)))</f>
        <v/>
      </c>
      <c r="W27" s="105" t="str">
        <f>IF('વિદ્યાર્થી માહિતી'!C22="","",'સિદ્ધિ+કૃપા'!J25)</f>
        <v/>
      </c>
      <c r="X27" s="101" t="str">
        <f>IF('વિદ્યાર્થી માહિતી'!C22="","",'સિદ્ધિ+કૃપા'!K25)</f>
        <v/>
      </c>
      <c r="Y27" s="101" t="str">
        <f>IF('વિદ્યાર્થી માહિતી'!C22="","",IF(S27="LEFT","LEFT",SUM(V27:X27)))</f>
        <v/>
      </c>
      <c r="Z27" s="106" t="str">
        <f t="shared" si="4"/>
        <v/>
      </c>
      <c r="AB27" s="41" t="str">
        <f>IF('વિદ્યાર્થી માહિતી'!B22="","",'વિદ્યાર્થી માહિતી'!B22)</f>
        <v/>
      </c>
      <c r="AC27" s="41" t="str">
        <f>IF('વિદ્યાર્થી માહિતી'!C22="","",'વિદ્યાર્થી માહિતી'!C22)</f>
        <v/>
      </c>
      <c r="AD27" s="101" t="str">
        <f>IF('વિદ્યાર્થી માહિતી'!C22="","",'T-1'!H25)</f>
        <v/>
      </c>
      <c r="AE27" s="101" t="str">
        <f>IF('વિદ્યાર્થી માહિતી'!C22="","",'T-2'!H25)</f>
        <v/>
      </c>
      <c r="AF27" s="101" t="str">
        <f>IF('વિદ્યાર્થી માહિતી'!C22="","",'T-3'!G25)</f>
        <v/>
      </c>
      <c r="AG27" s="102" t="str">
        <f>IF('વિદ્યાર્થી માહિતી'!C22="","",આંતરિક!T25)</f>
        <v/>
      </c>
      <c r="AH27" s="103" t="str">
        <f>IF('વિદ્યાર્થી માહિતી'!C22="","",ROUND(SUM(AD27:AG27),0))</f>
        <v/>
      </c>
      <c r="AI27" s="104" t="str">
        <f>IF('વિદ્યાર્થી માહિતી'!C22="","",IF(AF27="LEFT","LEFT",ROUND(AH27/2,0)))</f>
        <v/>
      </c>
      <c r="AJ27" s="105" t="str">
        <f>IF('વિદ્યાર્થી માહિતી'!C22="","",'સિદ્ધિ+કૃપા'!M25)</f>
        <v/>
      </c>
      <c r="AK27" s="101" t="str">
        <f>IF('વિદ્યાર્થી માહિતી'!C22="","",'સિદ્ધિ+કૃપા'!N25)</f>
        <v/>
      </c>
      <c r="AL27" s="101" t="str">
        <f>IF('વિદ્યાર્થી માહિતી'!C22="","",IF(AF27="LEFT","LEFT",SUM(AI27:AK27)))</f>
        <v/>
      </c>
      <c r="AM27" s="106" t="str">
        <f t="shared" si="5"/>
        <v/>
      </c>
      <c r="AO27" s="41" t="str">
        <f>IF('વિદ્યાર્થી માહિતી'!B22="","",'વિદ્યાર્થી માહિતી'!B22)</f>
        <v/>
      </c>
      <c r="AP27" s="41" t="str">
        <f>IF('વિદ્યાર્થી માહિતી'!C22="","",'વિદ્યાર્થી માહિતી'!C22)</f>
        <v/>
      </c>
      <c r="AQ27" s="101" t="str">
        <f>IF('વિદ્યાર્થી માહિતી'!C22="","",'T-1'!I25)</f>
        <v/>
      </c>
      <c r="AR27" s="101" t="str">
        <f>IF('વિદ્યાર્થી માહિતી'!C22="","",'T-2'!I25)</f>
        <v/>
      </c>
      <c r="AS27" s="101" t="str">
        <f>IF('વિદ્યાર્થી માહિતી'!C22="","",'T-3'!H25)</f>
        <v/>
      </c>
      <c r="AT27" s="102" t="str">
        <f>IF('વિદ્યાર્થી માહિતી'!C22="","",આંતરિક!Z25)</f>
        <v/>
      </c>
      <c r="AU27" s="103" t="str">
        <f>IF('વિદ્યાર્થી માહિતી'!C22="","",ROUND(SUM(AQ27:AT27),0))</f>
        <v/>
      </c>
      <c r="AV27" s="104" t="str">
        <f>IF('વિદ્યાર્થી માહિતી'!C22="","",IF(AS27="LEFT","LEFT",ROUND(AU27/2,0)))</f>
        <v/>
      </c>
      <c r="AW27" s="105" t="str">
        <f>IF('વિદ્યાર્થી માહિતી'!C22="","",'સિદ્ધિ+કૃપા'!P25)</f>
        <v/>
      </c>
      <c r="AX27" s="101" t="str">
        <f>IF('વિદ્યાર્થી માહિતી'!C22="","",'સિદ્ધિ+કૃપા'!Q25)</f>
        <v/>
      </c>
      <c r="AY27" s="101" t="str">
        <f>IF('વિદ્યાર્થી માહિતી'!C22="","",IF(AS27="LEFT","LEFT",SUM(AV27:AX27)))</f>
        <v/>
      </c>
      <c r="AZ27" s="106" t="str">
        <f t="shared" si="6"/>
        <v/>
      </c>
      <c r="BB27" s="41" t="str">
        <f>IF('વિદ્યાર્થી માહિતી'!C22="","",'વિદ્યાર્થી માહિતી'!B22)</f>
        <v/>
      </c>
      <c r="BC27" s="41" t="str">
        <f>IF('વિદ્યાર્થી માહિતી'!C22="","",'વિદ્યાર્થી માહિતી'!C22)</f>
        <v/>
      </c>
      <c r="BD27" s="101" t="str">
        <f>IF('વિદ્યાર્થી માહિતી'!C22="","",'T-1'!J25)</f>
        <v/>
      </c>
      <c r="BE27" s="101" t="str">
        <f>IF('વિદ્યાર્થી માહિતી'!C22="","",'T-2'!J25)</f>
        <v/>
      </c>
      <c r="BF27" s="101" t="str">
        <f>IF('વિદ્યાર્થી માહિતી'!C22="","",'T-3'!I25)</f>
        <v/>
      </c>
      <c r="BG27" s="102" t="str">
        <f>IF('વિદ્યાર્થી માહિતી'!C22="","",આંતરિક!AF25)</f>
        <v/>
      </c>
      <c r="BH27" s="103" t="str">
        <f>IF('વિદ્યાર્થી માહિતી'!C22="","",ROUND(SUM(BD27:BG27),0))</f>
        <v/>
      </c>
      <c r="BI27" s="104" t="str">
        <f>IF('વિદ્યાર્થી માહિતી'!C22="","",IF(BF27="LEFT","LEFT",ROUND(BH27/2,0)))</f>
        <v/>
      </c>
      <c r="BJ27" s="105" t="str">
        <f>IF('વિદ્યાર્થી માહિતી'!C22="","",'સિદ્ધિ+કૃપા'!S25)</f>
        <v/>
      </c>
      <c r="BK27" s="101" t="str">
        <f>IF('વિદ્યાર્થી માહિતી'!C22="","",'સિદ્ધિ+કૃપા'!T25)</f>
        <v/>
      </c>
      <c r="BL27" s="101" t="str">
        <f>IF('વિદ્યાર્થી માહિતી'!C22="","",IF(BF27="LEFT","LEFT",SUM(BI27:BK27)))</f>
        <v/>
      </c>
      <c r="BM27" s="106" t="str">
        <f t="shared" si="7"/>
        <v/>
      </c>
      <c r="BO27" s="41" t="str">
        <f>IF('વિદ્યાર્થી માહિતી'!C22="","",'વિદ્યાર્થી માહિતી'!B22)</f>
        <v/>
      </c>
      <c r="BP27" s="41" t="str">
        <f>IF('વિદ્યાર્થી માહિતી'!C22="","",'વિદ્યાર્થી માહિતી'!C22)</f>
        <v/>
      </c>
      <c r="BQ27" s="101" t="str">
        <f>IF('વિદ્યાર્થી માહિતી'!C22="","",'T-1'!K25)</f>
        <v/>
      </c>
      <c r="BR27" s="101" t="str">
        <f>IF('વિદ્યાર્થી માહિતી'!C22="","",'T-2'!K25)</f>
        <v/>
      </c>
      <c r="BS27" s="101" t="str">
        <f>IF('વિદ્યાર્થી માહિતી'!C22="","",'T-3'!J25)</f>
        <v/>
      </c>
      <c r="BT27" s="102" t="str">
        <f>IF('વિદ્યાર્થી માહિતી'!C22="","",આંતરિક!AL25)</f>
        <v/>
      </c>
      <c r="BU27" s="103" t="str">
        <f>IF('વિદ્યાર્થી માહિતી'!C22="","",ROUND(SUM(BQ27:BT27),0))</f>
        <v/>
      </c>
      <c r="BV27" s="104" t="str">
        <f>IF('વિદ્યાર્થી માહિતી'!C22="","",IF(BS27="LEFT","LEFT",ROUND(BU27/2,0)))</f>
        <v/>
      </c>
      <c r="BW27" s="105" t="str">
        <f>IF('વિદ્યાર્થી માહિતી'!C22="","",'સિદ્ધિ+કૃપા'!V25)</f>
        <v/>
      </c>
      <c r="BX27" s="101" t="str">
        <f>IF('વિદ્યાર્થી માહિતી'!C22="","",'સિદ્ધિ+કૃપા'!W25)</f>
        <v/>
      </c>
      <c r="BY27" s="101" t="str">
        <f>IF('વિદ્યાર્થી માહિતી'!C22="","",IF(BS27="LEFT","LEFT",SUM(BV27:BX27)))</f>
        <v/>
      </c>
      <c r="BZ27" s="106" t="str">
        <f t="shared" si="8"/>
        <v/>
      </c>
      <c r="CB27" s="41" t="str">
        <f>IF('વિદ્યાર્થી માહિતી'!C22="","",'વિદ્યાર્થી માહિતી'!B22)</f>
        <v/>
      </c>
      <c r="CC27" s="41" t="str">
        <f>IF('વિદ્યાર્થી માહિતી'!C22="","",'વિદ્યાર્થી માહિતી'!C22)</f>
        <v/>
      </c>
      <c r="CD27" s="101" t="str">
        <f>IF('વિદ્યાર્થી માહિતી'!C22="","",'T-1'!L25)</f>
        <v/>
      </c>
      <c r="CE27" s="101" t="str">
        <f>IF('વિદ્યાર્થી માહિતી'!C22="","",'T-2'!L25)</f>
        <v/>
      </c>
      <c r="CF27" s="101" t="str">
        <f>IF('વિદ્યાર્થી માહિતી'!C22="","",'T-3'!K25)</f>
        <v/>
      </c>
      <c r="CG27" s="102" t="str">
        <f>IF('વિદ્યાર્થી માહિતી'!C22="","",આંતરિક!AR25)</f>
        <v/>
      </c>
      <c r="CH27" s="103" t="str">
        <f>IF('વિદ્યાર્થી માહિતી'!C22="","",ROUND(SUM(CD27:CG27),0))</f>
        <v/>
      </c>
      <c r="CI27" s="104" t="str">
        <f>IF('વિદ્યાર્થી માહિતી'!C22="","",IF(CF27="LEFT","LEFT",ROUND(CH27/2,0)))</f>
        <v/>
      </c>
      <c r="CJ27" s="105" t="str">
        <f>IF('વિદ્યાર્થી માહિતી'!C22="","",'સિદ્ધિ+કૃપા'!Y25)</f>
        <v/>
      </c>
      <c r="CK27" s="101" t="str">
        <f>IF('વિદ્યાર્થી માહિતી'!C22="","",'સિદ્ધિ+કૃપા'!Z25)</f>
        <v/>
      </c>
      <c r="CL27" s="101" t="str">
        <f>IF('વિદ્યાર્થી માહિતી'!C22="","",IF(CF27="LEFT","LEFT",SUM(CI27:CK27)))</f>
        <v/>
      </c>
      <c r="CM27" s="106" t="str">
        <f t="shared" si="9"/>
        <v/>
      </c>
      <c r="CO27" s="41" t="str">
        <f>IF('વિદ્યાર્થી માહિતી'!B22="","",'વિદ્યાર્થી માહિતી'!B22)</f>
        <v/>
      </c>
      <c r="CP27" s="41" t="str">
        <f>IF('વિદ્યાર્થી માહિતી'!C22="","",'વિદ્યાર્થી માહિતી'!C22)</f>
        <v/>
      </c>
      <c r="CQ27" s="101" t="str">
        <f>IF('વિદ્યાર્થી માહિતી'!C22="","",'T-3'!L25)</f>
        <v/>
      </c>
      <c r="CR27" s="101" t="str">
        <f>IF('વિદ્યાર્થી માહિતી'!C22="","",'T-3'!M25)</f>
        <v/>
      </c>
      <c r="CS27" s="102" t="str">
        <f>IF('વિદ્યાર્થી માહિતી'!C22="","",આંતરિક!AV25)</f>
        <v/>
      </c>
      <c r="CT27" s="104" t="str">
        <f>IF('વિદ્યાર્થી માહિતી'!C22="","",SUM(CQ27:CS27))</f>
        <v/>
      </c>
      <c r="CU27" s="105" t="str">
        <f>IF('વિદ્યાર્થી માહિતી'!C22="","",'સિદ્ધિ+કૃપા'!AB25)</f>
        <v/>
      </c>
      <c r="CV27" s="101" t="str">
        <f>IF('વિદ્યાર્થી માહિતી'!C22="","",'સિદ્ધિ+કૃપા'!AC25)</f>
        <v/>
      </c>
      <c r="CW27" s="101" t="str">
        <f>IF('વિદ્યાર્થી માહિતી'!C22="","",SUM(CT27:CV27))</f>
        <v/>
      </c>
      <c r="CX27" s="106" t="str">
        <f t="shared" si="10"/>
        <v/>
      </c>
      <c r="CZ27" s="41" t="str">
        <f>IF('વિદ્યાર્થી માહિતી'!C22="","",'વિદ્યાર્થી માહિતી'!B22)</f>
        <v/>
      </c>
      <c r="DA27" s="41" t="str">
        <f>IF('વિદ્યાર્થી માહિતી'!C22="","",'વિદ્યાર્થી માહિતી'!C22)</f>
        <v/>
      </c>
      <c r="DB27" s="101" t="str">
        <f>IF('વિદ્યાર્થી માહિતી'!C22="","",'T-3'!N25)</f>
        <v/>
      </c>
      <c r="DC27" s="101" t="str">
        <f>IF('વિદ્યાર્થી માહિતી'!C22="","",'T-3'!O25)</f>
        <v/>
      </c>
      <c r="DD27" s="102" t="str">
        <f>IF('વિદ્યાર્થી માહિતી'!C22="","",આંતરિક!AZ25)</f>
        <v/>
      </c>
      <c r="DE27" s="104" t="str">
        <f>IF('વિદ્યાર્થી માહિતી'!C22="","",SUM(DB27:DD27))</f>
        <v/>
      </c>
      <c r="DF27" s="105" t="str">
        <f>IF('વિદ્યાર્થી માહિતી'!C22="","",'સિદ્ધિ+કૃપા'!AE25)</f>
        <v/>
      </c>
      <c r="DG27" s="101" t="str">
        <f>IF('વિદ્યાર્થી માહિતી'!C22="","",'સિદ્ધિ+કૃપા'!AF25)</f>
        <v/>
      </c>
      <c r="DH27" s="101" t="str">
        <f>IF('વિદ્યાર્થી માહિતી'!C22="","",SUM(DE27:DG27))</f>
        <v/>
      </c>
      <c r="DI27" s="106" t="str">
        <f t="shared" si="11"/>
        <v/>
      </c>
      <c r="DJ27" s="25" t="str">
        <f>IF('વિદ્યાર્થી માહિતી'!M22="","",'વિદ્યાર્થી માહિતી'!M22)</f>
        <v/>
      </c>
      <c r="DK27" s="41" t="str">
        <f>IF('વિદ્યાર્થી માહિતી'!C22="","",'વિદ્યાર્થી માહિતી'!B22)</f>
        <v/>
      </c>
      <c r="DL27" s="41" t="str">
        <f>IF('વિદ્યાર્થી માહિતી'!C22="","",'વિદ્યાર્થી માહિતી'!C22)</f>
        <v/>
      </c>
      <c r="DM27" s="101" t="str">
        <f>IF('વિદ્યાર્થી માહિતી'!C22="","",'T-3'!P25)</f>
        <v/>
      </c>
      <c r="DN27" s="101" t="str">
        <f>IF('વિદ્યાર્થી માહિતી'!C22="","",'T-3'!Q25)</f>
        <v/>
      </c>
      <c r="DO27" s="102" t="str">
        <f>IF('વિદ્યાર્થી માહિતી'!C22="","",આંતરિક!BD25)</f>
        <v/>
      </c>
      <c r="DP27" s="104" t="str">
        <f>IF('વિદ્યાર્થી માહિતી'!C22="","",SUM(DM27:DO27))</f>
        <v/>
      </c>
      <c r="DQ27" s="105" t="str">
        <f>IF('વિદ્યાર્થી માહિતી'!C22="","",'સિદ્ધિ+કૃપા'!AH25)</f>
        <v/>
      </c>
      <c r="DR27" s="101" t="str">
        <f>IF('વિદ્યાર્થી માહિતી'!C22="","",'સિદ્ધિ+કૃપા'!AI25)</f>
        <v/>
      </c>
      <c r="DS27" s="101" t="str">
        <f>IF('વિદ્યાર્થી માહિતી'!C22="","",SUM(DP27:DR27))</f>
        <v/>
      </c>
      <c r="DT27" s="106" t="str">
        <f t="shared" si="12"/>
        <v/>
      </c>
      <c r="DU27" s="255" t="str">
        <f>IF('વિદ્યાર્થી માહિતી'!C22="","",IF(I27="LEFT","LEFT",IF(V27="LEFT","LEFT",IF(AI27="LEFT","LEFT",IF(AV27="LEFT","LEFT",IF(BI27="LEFT","LEFT",IF(BV27="LEFT","LEFT",IF(CI27="LEFT","LEFT","P"))))))))</f>
        <v/>
      </c>
      <c r="DV27" s="255" t="str">
        <f>IF('વિદ્યાર્થી માહિતી'!C22="","",IF(DU27="LEFT","LEFT",IF(L27&lt;33,"નાપાસ",IF(Y27&lt;33,"નાપાસ",IF(AL27&lt;33,"નાપાસ",IF(AY27&lt;33,"નાપાસ",IF(BL27&lt;33,"નાપાસ",IF(BY27&lt;33,"નાપાસ",IF(CL27&lt;33,"નાપાસ",IF(CW27&lt;33,"નાપાસ",IF(DH27&lt;33,"નાપાસ",IF(DS27&lt;33,"નાપાસ","પાસ"))))))))))))</f>
        <v/>
      </c>
      <c r="DW27" s="255" t="str">
        <f>IF('વિદ્યાર્થી માહિતી'!C22="","",IF(J27&gt;0,"સિદ્ધિગુણથી પાસ",IF(W27&gt;0,"સિદ્ધિગુણથી પાસ",IF(AJ27&gt;0,"સિદ્ધિગુણથી પાસ",IF(AW27&gt;0,"સિદ્ધિગુણથી પાસ",IF(BJ27&gt;0,"સિદ્ધિગુણથી પાસ",IF(BW27&gt;0,"સિદ્ધિગુણથી પાસ",IF(CJ27&gt;0,"સિદ્ધિગુણથી પાસ",DV27))))))))</f>
        <v/>
      </c>
      <c r="DX27" s="255" t="str">
        <f>IF('વિદ્યાર્થી માહિતી'!C22="","",IF(K27&gt;0,"કૃપાગુણથી પાસ",IF(X27&gt;0,"કૃપાગુણથી પાસ",IF(AK27&gt;0,"કૃપાગુણથી પાસ",IF(AX27&gt;0,"કૃપાગુણથી પાસ",IF(BK27&gt;0,"કૃપાગુણથી પાસ",IF(BX27&gt;0,"કૃપાગુણથી પાસ",IF(CK27&gt;0,"કૃપાગુણથી પાસ",DV27))))))))</f>
        <v/>
      </c>
      <c r="DY27" s="255" t="str">
        <f>IF('સમગ્ર પરિણામ '!DX27="કૃપાગુણથી પાસ","કૃપાગુણથી પાસ",IF(DW27="સિદ્ધિગુણથી પાસ","સિદ્ધિગુણથી પાસ",DX27))</f>
        <v/>
      </c>
      <c r="DZ27" s="130" t="str">
        <f>IF('વિદ્યાર્થી માહિતી'!C22="","",'વિદ્યાર્થી માહિતી'!G22)</f>
        <v/>
      </c>
      <c r="EA27" s="45" t="str">
        <f>'S1'!N24</f>
        <v/>
      </c>
    </row>
    <row r="28" spans="1:131" ht="23.25" customHeight="1" x14ac:dyDescent="0.2">
      <c r="A28" s="41">
        <f>'વિદ્યાર્થી માહિતી'!A23</f>
        <v>22</v>
      </c>
      <c r="B28" s="41" t="str">
        <f>IF('વિદ્યાર્થી માહિતી'!B23="","",'વિદ્યાર્થી માહિતી'!B23)</f>
        <v/>
      </c>
      <c r="C28" s="52" t="str">
        <f>IF('વિદ્યાર્થી માહિતી'!C23="","",'વિદ્યાર્થી માહિતી'!C23)</f>
        <v/>
      </c>
      <c r="D28" s="101" t="str">
        <f>IF('વિદ્યાર્થી માહિતી'!C23="","",'T-1'!F26)</f>
        <v/>
      </c>
      <c r="E28" s="101" t="str">
        <f>IF('વિદ્યાર્થી માહિતી'!C23="","",'T-2'!F26)</f>
        <v/>
      </c>
      <c r="F28" s="101" t="str">
        <f>IF('વિદ્યાર્થી માહિતી'!C23="","",'T-3'!E26)</f>
        <v/>
      </c>
      <c r="G28" s="102" t="str">
        <f>IF('વિદ્યાર્થી માહિતી'!C23="","",આંતરિક!H26)</f>
        <v/>
      </c>
      <c r="H28" s="103" t="str">
        <f t="shared" si="0"/>
        <v/>
      </c>
      <c r="I28" s="104" t="str">
        <f t="shared" si="1"/>
        <v/>
      </c>
      <c r="J28" s="105" t="str">
        <f>IF('વિદ્યાર્થી માહિતી'!C23="","",'સિદ્ધિ+કૃપા'!G26)</f>
        <v/>
      </c>
      <c r="K28" s="101" t="str">
        <f>IF('વિદ્યાર્થી માહિતી'!C23="","",'સિદ્ધિ+કૃપા'!H26)</f>
        <v/>
      </c>
      <c r="L28" s="101" t="str">
        <f t="shared" si="2"/>
        <v/>
      </c>
      <c r="M28" s="106" t="str">
        <f t="shared" si="3"/>
        <v/>
      </c>
      <c r="O28" s="41" t="str">
        <f>IF('વિદ્યાર્થી માહિતી'!B23="","",'વિદ્યાર્થી માહિતી'!B23)</f>
        <v/>
      </c>
      <c r="P28" s="41" t="str">
        <f>IF('વિદ્યાર્થી માહિતી'!C23="","",'વિદ્યાર્થી માહિતી'!C23)</f>
        <v/>
      </c>
      <c r="Q28" s="101" t="str">
        <f>IF('વિદ્યાર્થી માહિતી'!C23="","",'T-1'!G26)</f>
        <v/>
      </c>
      <c r="R28" s="101" t="str">
        <f>IF('વિદ્યાર્થી માહિતી'!C23="","",'T-2'!G26)</f>
        <v/>
      </c>
      <c r="S28" s="101" t="str">
        <f>IF('વિદ્યાર્થી માહિતી'!C23="","",'T-3'!F26)</f>
        <v/>
      </c>
      <c r="T28" s="102" t="str">
        <f>IF('વિદ્યાર્થી માહિતી'!C23="","",આંતરિક!N26)</f>
        <v/>
      </c>
      <c r="U28" s="103" t="str">
        <f>IF('વિદ્યાર્થી માહિતી'!C23="","",ROUND(SUM(Q28:T28),0))</f>
        <v/>
      </c>
      <c r="V28" s="104" t="str">
        <f>IF('વિદ્યાર્થી માહિતી'!C23="","",IF(S28="LEFT","LEFT",ROUND(U28/2,0)))</f>
        <v/>
      </c>
      <c r="W28" s="105" t="str">
        <f>IF('વિદ્યાર્થી માહિતી'!C23="","",'સિદ્ધિ+કૃપા'!J26)</f>
        <v/>
      </c>
      <c r="X28" s="101" t="str">
        <f>IF('વિદ્યાર્થી માહિતી'!C23="","",'સિદ્ધિ+કૃપા'!K26)</f>
        <v/>
      </c>
      <c r="Y28" s="101" t="str">
        <f>IF('વિદ્યાર્થી માહિતી'!C23="","",IF(S28="LEFT","LEFT",SUM(V28:X28)))</f>
        <v/>
      </c>
      <c r="Z28" s="106" t="str">
        <f t="shared" si="4"/>
        <v/>
      </c>
      <c r="AB28" s="41" t="str">
        <f>IF('વિદ્યાર્થી માહિતી'!B23="","",'વિદ્યાર્થી માહિતી'!B23)</f>
        <v/>
      </c>
      <c r="AC28" s="41" t="str">
        <f>IF('વિદ્યાર્થી માહિતી'!C23="","",'વિદ્યાર્થી માહિતી'!C23)</f>
        <v/>
      </c>
      <c r="AD28" s="101" t="str">
        <f>IF('વિદ્યાર્થી માહિતી'!C23="","",'T-1'!H26)</f>
        <v/>
      </c>
      <c r="AE28" s="101" t="str">
        <f>IF('વિદ્યાર્થી માહિતી'!C23="","",'T-2'!H26)</f>
        <v/>
      </c>
      <c r="AF28" s="101" t="str">
        <f>IF('વિદ્યાર્થી માહિતી'!C23="","",'T-3'!G26)</f>
        <v/>
      </c>
      <c r="AG28" s="102" t="str">
        <f>IF('વિદ્યાર્થી માહિતી'!C23="","",આંતરિક!T26)</f>
        <v/>
      </c>
      <c r="AH28" s="103" t="str">
        <f>IF('વિદ્યાર્થી માહિતી'!C23="","",ROUND(SUM(AD28:AG28),0))</f>
        <v/>
      </c>
      <c r="AI28" s="104" t="str">
        <f>IF('વિદ્યાર્થી માહિતી'!C23="","",IF(AF28="LEFT","LEFT",ROUND(AH28/2,0)))</f>
        <v/>
      </c>
      <c r="AJ28" s="105" t="str">
        <f>IF('વિદ્યાર્થી માહિતી'!C23="","",'સિદ્ધિ+કૃપા'!M26)</f>
        <v/>
      </c>
      <c r="AK28" s="101" t="str">
        <f>IF('વિદ્યાર્થી માહિતી'!C23="","",'સિદ્ધિ+કૃપા'!N26)</f>
        <v/>
      </c>
      <c r="AL28" s="101" t="str">
        <f>IF('વિદ્યાર્થી માહિતી'!C23="","",IF(AF28="LEFT","LEFT",SUM(AI28:AK28)))</f>
        <v/>
      </c>
      <c r="AM28" s="106" t="str">
        <f t="shared" si="5"/>
        <v/>
      </c>
      <c r="AO28" s="41" t="str">
        <f>IF('વિદ્યાર્થી માહિતી'!B23="","",'વિદ્યાર્થી માહિતી'!B23)</f>
        <v/>
      </c>
      <c r="AP28" s="41" t="str">
        <f>IF('વિદ્યાર્થી માહિતી'!C23="","",'વિદ્યાર્થી માહિતી'!C23)</f>
        <v/>
      </c>
      <c r="AQ28" s="101" t="str">
        <f>IF('વિદ્યાર્થી માહિતી'!C23="","",'T-1'!I26)</f>
        <v/>
      </c>
      <c r="AR28" s="101" t="str">
        <f>IF('વિદ્યાર્થી માહિતી'!C23="","",'T-2'!I26)</f>
        <v/>
      </c>
      <c r="AS28" s="101" t="str">
        <f>IF('વિદ્યાર્થી માહિતી'!C23="","",'T-3'!H26)</f>
        <v/>
      </c>
      <c r="AT28" s="102" t="str">
        <f>IF('વિદ્યાર્થી માહિતી'!C23="","",આંતરિક!Z26)</f>
        <v/>
      </c>
      <c r="AU28" s="103" t="str">
        <f>IF('વિદ્યાર્થી માહિતી'!C23="","",ROUND(SUM(AQ28:AT28),0))</f>
        <v/>
      </c>
      <c r="AV28" s="104" t="str">
        <f>IF('વિદ્યાર્થી માહિતી'!C23="","",IF(AS28="LEFT","LEFT",ROUND(AU28/2,0)))</f>
        <v/>
      </c>
      <c r="AW28" s="105" t="str">
        <f>IF('વિદ્યાર્થી માહિતી'!C23="","",'સિદ્ધિ+કૃપા'!P26)</f>
        <v/>
      </c>
      <c r="AX28" s="101" t="str">
        <f>IF('વિદ્યાર્થી માહિતી'!C23="","",'સિદ્ધિ+કૃપા'!Q26)</f>
        <v/>
      </c>
      <c r="AY28" s="101" t="str">
        <f>IF('વિદ્યાર્થી માહિતી'!C23="","",IF(AS28="LEFT","LEFT",SUM(AV28:AX28)))</f>
        <v/>
      </c>
      <c r="AZ28" s="106" t="str">
        <f t="shared" si="6"/>
        <v/>
      </c>
      <c r="BB28" s="41" t="str">
        <f>IF('વિદ્યાર્થી માહિતી'!C23="","",'વિદ્યાર્થી માહિતી'!B23)</f>
        <v/>
      </c>
      <c r="BC28" s="41" t="str">
        <f>IF('વિદ્યાર્થી માહિતી'!C23="","",'વિદ્યાર્થી માહિતી'!C23)</f>
        <v/>
      </c>
      <c r="BD28" s="101" t="str">
        <f>IF('વિદ્યાર્થી માહિતી'!C23="","",'T-1'!J26)</f>
        <v/>
      </c>
      <c r="BE28" s="101" t="str">
        <f>IF('વિદ્યાર્થી માહિતી'!C23="","",'T-2'!J26)</f>
        <v/>
      </c>
      <c r="BF28" s="101" t="str">
        <f>IF('વિદ્યાર્થી માહિતી'!C23="","",'T-3'!I26)</f>
        <v/>
      </c>
      <c r="BG28" s="102" t="str">
        <f>IF('વિદ્યાર્થી માહિતી'!C23="","",આંતરિક!AF26)</f>
        <v/>
      </c>
      <c r="BH28" s="103" t="str">
        <f>IF('વિદ્યાર્થી માહિતી'!C23="","",ROUND(SUM(BD28:BG28),0))</f>
        <v/>
      </c>
      <c r="BI28" s="104" t="str">
        <f>IF('વિદ્યાર્થી માહિતી'!C23="","",IF(BF28="LEFT","LEFT",ROUND(BH28/2,0)))</f>
        <v/>
      </c>
      <c r="BJ28" s="105" t="str">
        <f>IF('વિદ્યાર્થી માહિતી'!C23="","",'સિદ્ધિ+કૃપા'!S26)</f>
        <v/>
      </c>
      <c r="BK28" s="101" t="str">
        <f>IF('વિદ્યાર્થી માહિતી'!C23="","",'સિદ્ધિ+કૃપા'!T26)</f>
        <v/>
      </c>
      <c r="BL28" s="101" t="str">
        <f>IF('વિદ્યાર્થી માહિતી'!C23="","",IF(BF28="LEFT","LEFT",SUM(BI28:BK28)))</f>
        <v/>
      </c>
      <c r="BM28" s="106" t="str">
        <f t="shared" si="7"/>
        <v/>
      </c>
      <c r="BO28" s="41" t="str">
        <f>IF('વિદ્યાર્થી માહિતી'!C23="","",'વિદ્યાર્થી માહિતી'!B23)</f>
        <v/>
      </c>
      <c r="BP28" s="41" t="str">
        <f>IF('વિદ્યાર્થી માહિતી'!C23="","",'વિદ્યાર્થી માહિતી'!C23)</f>
        <v/>
      </c>
      <c r="BQ28" s="101" t="str">
        <f>IF('વિદ્યાર્થી માહિતી'!C23="","",'T-1'!K26)</f>
        <v/>
      </c>
      <c r="BR28" s="101" t="str">
        <f>IF('વિદ્યાર્થી માહિતી'!C23="","",'T-2'!K26)</f>
        <v/>
      </c>
      <c r="BS28" s="101" t="str">
        <f>IF('વિદ્યાર્થી માહિતી'!C23="","",'T-3'!J26)</f>
        <v/>
      </c>
      <c r="BT28" s="102" t="str">
        <f>IF('વિદ્યાર્થી માહિતી'!C23="","",આંતરિક!AL26)</f>
        <v/>
      </c>
      <c r="BU28" s="103" t="str">
        <f>IF('વિદ્યાર્થી માહિતી'!C23="","",ROUND(SUM(BQ28:BT28),0))</f>
        <v/>
      </c>
      <c r="BV28" s="104" t="str">
        <f>IF('વિદ્યાર્થી માહિતી'!C23="","",IF(BS28="LEFT","LEFT",ROUND(BU28/2,0)))</f>
        <v/>
      </c>
      <c r="BW28" s="105" t="str">
        <f>IF('વિદ્યાર્થી માહિતી'!C23="","",'સિદ્ધિ+કૃપા'!V26)</f>
        <v/>
      </c>
      <c r="BX28" s="101" t="str">
        <f>IF('વિદ્યાર્થી માહિતી'!C23="","",'સિદ્ધિ+કૃપા'!W26)</f>
        <v/>
      </c>
      <c r="BY28" s="101" t="str">
        <f>IF('વિદ્યાર્થી માહિતી'!C23="","",IF(BS28="LEFT","LEFT",SUM(BV28:BX28)))</f>
        <v/>
      </c>
      <c r="BZ28" s="106" t="str">
        <f t="shared" si="8"/>
        <v/>
      </c>
      <c r="CB28" s="41" t="str">
        <f>IF('વિદ્યાર્થી માહિતી'!C23="","",'વિદ્યાર્થી માહિતી'!B23)</f>
        <v/>
      </c>
      <c r="CC28" s="41" t="str">
        <f>IF('વિદ્યાર્થી માહિતી'!C23="","",'વિદ્યાર્થી માહિતી'!C23)</f>
        <v/>
      </c>
      <c r="CD28" s="101" t="str">
        <f>IF('વિદ્યાર્થી માહિતી'!C23="","",'T-1'!L26)</f>
        <v/>
      </c>
      <c r="CE28" s="101" t="str">
        <f>IF('વિદ્યાર્થી માહિતી'!C23="","",'T-2'!L26)</f>
        <v/>
      </c>
      <c r="CF28" s="101" t="str">
        <f>IF('વિદ્યાર્થી માહિતી'!C23="","",'T-3'!K26)</f>
        <v/>
      </c>
      <c r="CG28" s="102" t="str">
        <f>IF('વિદ્યાર્થી માહિતી'!C23="","",આંતરિક!AR26)</f>
        <v/>
      </c>
      <c r="CH28" s="103" t="str">
        <f>IF('વિદ્યાર્થી માહિતી'!C23="","",ROUND(SUM(CD28:CG28),0))</f>
        <v/>
      </c>
      <c r="CI28" s="104" t="str">
        <f>IF('વિદ્યાર્થી માહિતી'!C23="","",IF(CF28="LEFT","LEFT",ROUND(CH28/2,0)))</f>
        <v/>
      </c>
      <c r="CJ28" s="105" t="str">
        <f>IF('વિદ્યાર્થી માહિતી'!C23="","",'સિદ્ધિ+કૃપા'!Y26)</f>
        <v/>
      </c>
      <c r="CK28" s="101" t="str">
        <f>IF('વિદ્યાર્થી માહિતી'!C23="","",'સિદ્ધિ+કૃપા'!Z26)</f>
        <v/>
      </c>
      <c r="CL28" s="101" t="str">
        <f>IF('વિદ્યાર્થી માહિતી'!C23="","",IF(CF28="LEFT","LEFT",SUM(CI28:CK28)))</f>
        <v/>
      </c>
      <c r="CM28" s="106" t="str">
        <f t="shared" si="9"/>
        <v/>
      </c>
      <c r="CO28" s="41" t="str">
        <f>IF('વિદ્યાર્થી માહિતી'!B23="","",'વિદ્યાર્થી માહિતી'!B23)</f>
        <v/>
      </c>
      <c r="CP28" s="41" t="str">
        <f>IF('વિદ્યાર્થી માહિતી'!C23="","",'વિદ્યાર્થી માહિતી'!C23)</f>
        <v/>
      </c>
      <c r="CQ28" s="101" t="str">
        <f>IF('વિદ્યાર્થી માહિતી'!C23="","",'T-3'!L26)</f>
        <v/>
      </c>
      <c r="CR28" s="101" t="str">
        <f>IF('વિદ્યાર્થી માહિતી'!C23="","",'T-3'!M26)</f>
        <v/>
      </c>
      <c r="CS28" s="102" t="str">
        <f>IF('વિદ્યાર્થી માહિતી'!C23="","",આંતરિક!AV26)</f>
        <v/>
      </c>
      <c r="CT28" s="104" t="str">
        <f>IF('વિદ્યાર્થી માહિતી'!C23="","",SUM(CQ28:CS28))</f>
        <v/>
      </c>
      <c r="CU28" s="105" t="str">
        <f>IF('વિદ્યાર્થી માહિતી'!C23="","",'સિદ્ધિ+કૃપા'!AB26)</f>
        <v/>
      </c>
      <c r="CV28" s="101" t="str">
        <f>IF('વિદ્યાર્થી માહિતી'!C23="","",'સિદ્ધિ+કૃપા'!AC26)</f>
        <v/>
      </c>
      <c r="CW28" s="101" t="str">
        <f>IF('વિદ્યાર્થી માહિતી'!C23="","",SUM(CT28:CV28))</f>
        <v/>
      </c>
      <c r="CX28" s="106" t="str">
        <f t="shared" si="10"/>
        <v/>
      </c>
      <c r="CZ28" s="41" t="str">
        <f>IF('વિદ્યાર્થી માહિતી'!C23="","",'વિદ્યાર્થી માહિતી'!B23)</f>
        <v/>
      </c>
      <c r="DA28" s="41" t="str">
        <f>IF('વિદ્યાર્થી માહિતી'!C23="","",'વિદ્યાર્થી માહિતી'!C23)</f>
        <v/>
      </c>
      <c r="DB28" s="101" t="str">
        <f>IF('વિદ્યાર્થી માહિતી'!C23="","",'T-3'!N26)</f>
        <v/>
      </c>
      <c r="DC28" s="101" t="str">
        <f>IF('વિદ્યાર્થી માહિતી'!C23="","",'T-3'!O26)</f>
        <v/>
      </c>
      <c r="DD28" s="102" t="str">
        <f>IF('વિદ્યાર્થી માહિતી'!C23="","",આંતરિક!AZ26)</f>
        <v/>
      </c>
      <c r="DE28" s="104" t="str">
        <f>IF('વિદ્યાર્થી માહિતી'!C23="","",SUM(DB28:DD28))</f>
        <v/>
      </c>
      <c r="DF28" s="105" t="str">
        <f>IF('વિદ્યાર્થી માહિતી'!C23="","",'સિદ્ધિ+કૃપા'!AE26)</f>
        <v/>
      </c>
      <c r="DG28" s="101" t="str">
        <f>IF('વિદ્યાર્થી માહિતી'!C23="","",'સિદ્ધિ+કૃપા'!AF26)</f>
        <v/>
      </c>
      <c r="DH28" s="101" t="str">
        <f>IF('વિદ્યાર્થી માહિતી'!C23="","",SUM(DE28:DG28))</f>
        <v/>
      </c>
      <c r="DI28" s="106" t="str">
        <f t="shared" si="11"/>
        <v/>
      </c>
      <c r="DJ28" s="25" t="str">
        <f>IF('વિદ્યાર્થી માહિતી'!M23="","",'વિદ્યાર્થી માહિતી'!M23)</f>
        <v/>
      </c>
      <c r="DK28" s="41" t="str">
        <f>IF('વિદ્યાર્થી માહિતી'!C23="","",'વિદ્યાર્થી માહિતી'!B23)</f>
        <v/>
      </c>
      <c r="DL28" s="41" t="str">
        <f>IF('વિદ્યાર્થી માહિતી'!C23="","",'વિદ્યાર્થી માહિતી'!C23)</f>
        <v/>
      </c>
      <c r="DM28" s="101" t="str">
        <f>IF('વિદ્યાર્થી માહિતી'!C23="","",'T-3'!P26)</f>
        <v/>
      </c>
      <c r="DN28" s="101" t="str">
        <f>IF('વિદ્યાર્થી માહિતી'!C23="","",'T-3'!Q26)</f>
        <v/>
      </c>
      <c r="DO28" s="102" t="str">
        <f>IF('વિદ્યાર્થી માહિતી'!C23="","",આંતરિક!BD26)</f>
        <v/>
      </c>
      <c r="DP28" s="104" t="str">
        <f>IF('વિદ્યાર્થી માહિતી'!C23="","",SUM(DM28:DO28))</f>
        <v/>
      </c>
      <c r="DQ28" s="105" t="str">
        <f>IF('વિદ્યાર્થી માહિતી'!C23="","",'સિદ્ધિ+કૃપા'!AH26)</f>
        <v/>
      </c>
      <c r="DR28" s="101" t="str">
        <f>IF('વિદ્યાર્થી માહિતી'!C23="","",'સિદ્ધિ+કૃપા'!AI26)</f>
        <v/>
      </c>
      <c r="DS28" s="101" t="str">
        <f>IF('વિદ્યાર્થી માહિતી'!C23="","",SUM(DP28:DR28))</f>
        <v/>
      </c>
      <c r="DT28" s="106" t="str">
        <f t="shared" si="12"/>
        <v/>
      </c>
      <c r="DU28" s="255" t="str">
        <f>IF('વિદ્યાર્થી માહિતી'!C23="","",IF(I28="LEFT","LEFT",IF(V28="LEFT","LEFT",IF(AI28="LEFT","LEFT",IF(AV28="LEFT","LEFT",IF(BI28="LEFT","LEFT",IF(BV28="LEFT","LEFT",IF(CI28="LEFT","LEFT","P"))))))))</f>
        <v/>
      </c>
      <c r="DV28" s="255" t="str">
        <f>IF('વિદ્યાર્થી માહિતી'!C23="","",IF(DU28="LEFT","LEFT",IF(L28&lt;33,"નાપાસ",IF(Y28&lt;33,"નાપાસ",IF(AL28&lt;33,"નાપાસ",IF(AY28&lt;33,"નાપાસ",IF(BL28&lt;33,"નાપાસ",IF(BY28&lt;33,"નાપાસ",IF(CL28&lt;33,"નાપાસ",IF(CW28&lt;33,"નાપાસ",IF(DH28&lt;33,"નાપાસ",IF(DS28&lt;33,"નાપાસ","પાસ"))))))))))))</f>
        <v/>
      </c>
      <c r="DW28" s="255" t="str">
        <f>IF('વિદ્યાર્થી માહિતી'!C23="","",IF(J28&gt;0,"સિદ્ધિગુણથી પાસ",IF(W28&gt;0,"સિદ્ધિગુણથી પાસ",IF(AJ28&gt;0,"સિદ્ધિગુણથી પાસ",IF(AW28&gt;0,"સિદ્ધિગુણથી પાસ",IF(BJ28&gt;0,"સિદ્ધિગુણથી પાસ",IF(BW28&gt;0,"સિદ્ધિગુણથી પાસ",IF(CJ28&gt;0,"સિદ્ધિગુણથી પાસ",DV28))))))))</f>
        <v/>
      </c>
      <c r="DX28" s="255" t="str">
        <f>IF('વિદ્યાર્થી માહિતી'!C23="","",IF(K28&gt;0,"કૃપાગુણથી પાસ",IF(X28&gt;0,"કૃપાગુણથી પાસ",IF(AK28&gt;0,"કૃપાગુણથી પાસ",IF(AX28&gt;0,"કૃપાગુણથી પાસ",IF(BK28&gt;0,"કૃપાગુણથી પાસ",IF(BX28&gt;0,"કૃપાગુણથી પાસ",IF(CK28&gt;0,"કૃપાગુણથી પાસ",DV28))))))))</f>
        <v/>
      </c>
      <c r="DY28" s="255" t="str">
        <f>IF('સમગ્ર પરિણામ '!DX28="કૃપાગુણથી પાસ","કૃપાગુણથી પાસ",IF(DW28="સિદ્ધિગુણથી પાસ","સિદ્ધિગુણથી પાસ",DX28))</f>
        <v/>
      </c>
      <c r="DZ28" s="130" t="str">
        <f>IF('વિદ્યાર્થી માહિતી'!C23="","",'વિદ્યાર્થી માહિતી'!G23)</f>
        <v/>
      </c>
      <c r="EA28" s="45" t="str">
        <f>'S1'!N25</f>
        <v/>
      </c>
    </row>
    <row r="29" spans="1:131" ht="23.25" customHeight="1" x14ac:dyDescent="0.2">
      <c r="A29" s="41">
        <f>'વિદ્યાર્થી માહિતી'!A24</f>
        <v>23</v>
      </c>
      <c r="B29" s="41" t="str">
        <f>IF('વિદ્યાર્થી માહિતી'!B24="","",'વિદ્યાર્થી માહિતી'!B24)</f>
        <v/>
      </c>
      <c r="C29" s="52" t="str">
        <f>IF('વિદ્યાર્થી માહિતી'!C24="","",'વિદ્યાર્થી માહિતી'!C24)</f>
        <v/>
      </c>
      <c r="D29" s="101" t="str">
        <f>IF('વિદ્યાર્થી માહિતી'!C24="","",'T-1'!F27)</f>
        <v/>
      </c>
      <c r="E29" s="101" t="str">
        <f>IF('વિદ્યાર્થી માહિતી'!C24="","",'T-2'!F27)</f>
        <v/>
      </c>
      <c r="F29" s="101" t="str">
        <f>IF('વિદ્યાર્થી માહિતી'!C24="","",'T-3'!E27)</f>
        <v/>
      </c>
      <c r="G29" s="102" t="str">
        <f>IF('વિદ્યાર્થી માહિતી'!C24="","",આંતરિક!H27)</f>
        <v/>
      </c>
      <c r="H29" s="103" t="str">
        <f t="shared" si="0"/>
        <v/>
      </c>
      <c r="I29" s="104" t="str">
        <f t="shared" si="1"/>
        <v/>
      </c>
      <c r="J29" s="105" t="str">
        <f>IF('વિદ્યાર્થી માહિતી'!C24="","",'સિદ્ધિ+કૃપા'!G27)</f>
        <v/>
      </c>
      <c r="K29" s="101" t="str">
        <f>IF('વિદ્યાર્થી માહિતી'!C24="","",'સિદ્ધિ+કૃપા'!H27)</f>
        <v/>
      </c>
      <c r="L29" s="101" t="str">
        <f t="shared" si="2"/>
        <v/>
      </c>
      <c r="M29" s="106" t="str">
        <f t="shared" si="3"/>
        <v/>
      </c>
      <c r="O29" s="41" t="str">
        <f>IF('વિદ્યાર્થી માહિતી'!B24="","",'વિદ્યાર્થી માહિતી'!B24)</f>
        <v/>
      </c>
      <c r="P29" s="41" t="str">
        <f>IF('વિદ્યાર્થી માહિતી'!C24="","",'વિદ્યાર્થી માહિતી'!C24)</f>
        <v/>
      </c>
      <c r="Q29" s="101" t="str">
        <f>IF('વિદ્યાર્થી માહિતી'!C24="","",'T-1'!G27)</f>
        <v/>
      </c>
      <c r="R29" s="101" t="str">
        <f>IF('વિદ્યાર્થી માહિતી'!C24="","",'T-2'!G27)</f>
        <v/>
      </c>
      <c r="S29" s="101" t="str">
        <f>IF('વિદ્યાર્થી માહિતી'!C24="","",'T-3'!F27)</f>
        <v/>
      </c>
      <c r="T29" s="102" t="str">
        <f>IF('વિદ્યાર્થી માહિતી'!C24="","",આંતરિક!N27)</f>
        <v/>
      </c>
      <c r="U29" s="103" t="str">
        <f>IF('વિદ્યાર્થી માહિતી'!C24="","",ROUND(SUM(Q29:T29),0))</f>
        <v/>
      </c>
      <c r="V29" s="104" t="str">
        <f>IF('વિદ્યાર્થી માહિતી'!C24="","",IF(S29="LEFT","LEFT",ROUND(U29/2,0)))</f>
        <v/>
      </c>
      <c r="W29" s="105" t="str">
        <f>IF('વિદ્યાર્થી માહિતી'!C24="","",'સિદ્ધિ+કૃપા'!J27)</f>
        <v/>
      </c>
      <c r="X29" s="101" t="str">
        <f>IF('વિદ્યાર્થી માહિતી'!C24="","",'સિદ્ધિ+કૃપા'!K27)</f>
        <v/>
      </c>
      <c r="Y29" s="101" t="str">
        <f>IF('વિદ્યાર્થી માહિતી'!C24="","",IF(S29="LEFT","LEFT",SUM(V29:X29)))</f>
        <v/>
      </c>
      <c r="Z29" s="106" t="str">
        <f t="shared" si="4"/>
        <v/>
      </c>
      <c r="AB29" s="41" t="str">
        <f>IF('વિદ્યાર્થી માહિતી'!B24="","",'વિદ્યાર્થી માહિતી'!B24)</f>
        <v/>
      </c>
      <c r="AC29" s="41" t="str">
        <f>IF('વિદ્યાર્થી માહિતી'!C24="","",'વિદ્યાર્થી માહિતી'!C24)</f>
        <v/>
      </c>
      <c r="AD29" s="101" t="str">
        <f>IF('વિદ્યાર્થી માહિતી'!C24="","",'T-1'!H27)</f>
        <v/>
      </c>
      <c r="AE29" s="101" t="str">
        <f>IF('વિદ્યાર્થી માહિતી'!C24="","",'T-2'!H27)</f>
        <v/>
      </c>
      <c r="AF29" s="101" t="str">
        <f>IF('વિદ્યાર્થી માહિતી'!C24="","",'T-3'!G27)</f>
        <v/>
      </c>
      <c r="AG29" s="102" t="str">
        <f>IF('વિદ્યાર્થી માહિતી'!C24="","",આંતરિક!T27)</f>
        <v/>
      </c>
      <c r="AH29" s="103" t="str">
        <f>IF('વિદ્યાર્થી માહિતી'!C24="","",ROUND(SUM(AD29:AG29),0))</f>
        <v/>
      </c>
      <c r="AI29" s="104" t="str">
        <f>IF('વિદ્યાર્થી માહિતી'!C24="","",IF(AF29="LEFT","LEFT",ROUND(AH29/2,0)))</f>
        <v/>
      </c>
      <c r="AJ29" s="105" t="str">
        <f>IF('વિદ્યાર્થી માહિતી'!C24="","",'સિદ્ધિ+કૃપા'!M27)</f>
        <v/>
      </c>
      <c r="AK29" s="101" t="str">
        <f>IF('વિદ્યાર્થી માહિતી'!C24="","",'સિદ્ધિ+કૃપા'!N27)</f>
        <v/>
      </c>
      <c r="AL29" s="101" t="str">
        <f>IF('વિદ્યાર્થી માહિતી'!C24="","",IF(AF29="LEFT","LEFT",SUM(AI29:AK29)))</f>
        <v/>
      </c>
      <c r="AM29" s="106" t="str">
        <f t="shared" si="5"/>
        <v/>
      </c>
      <c r="AO29" s="41" t="str">
        <f>IF('વિદ્યાર્થી માહિતી'!B24="","",'વિદ્યાર્થી માહિતી'!B24)</f>
        <v/>
      </c>
      <c r="AP29" s="41" t="str">
        <f>IF('વિદ્યાર્થી માહિતી'!C24="","",'વિદ્યાર્થી માહિતી'!C24)</f>
        <v/>
      </c>
      <c r="AQ29" s="101" t="str">
        <f>IF('વિદ્યાર્થી માહિતી'!C24="","",'T-1'!I27)</f>
        <v/>
      </c>
      <c r="AR29" s="101" t="str">
        <f>IF('વિદ્યાર્થી માહિતી'!C24="","",'T-2'!I27)</f>
        <v/>
      </c>
      <c r="AS29" s="101" t="str">
        <f>IF('વિદ્યાર્થી માહિતી'!C24="","",'T-3'!H27)</f>
        <v/>
      </c>
      <c r="AT29" s="102" t="str">
        <f>IF('વિદ્યાર્થી માહિતી'!C24="","",આંતરિક!Z27)</f>
        <v/>
      </c>
      <c r="AU29" s="103" t="str">
        <f>IF('વિદ્યાર્થી માહિતી'!C24="","",ROUND(SUM(AQ29:AT29),0))</f>
        <v/>
      </c>
      <c r="AV29" s="104" t="str">
        <f>IF('વિદ્યાર્થી માહિતી'!C24="","",IF(AS29="LEFT","LEFT",ROUND(AU29/2,0)))</f>
        <v/>
      </c>
      <c r="AW29" s="105" t="str">
        <f>IF('વિદ્યાર્થી માહિતી'!C24="","",'સિદ્ધિ+કૃપા'!P27)</f>
        <v/>
      </c>
      <c r="AX29" s="101" t="str">
        <f>IF('વિદ્યાર્થી માહિતી'!C24="","",'સિદ્ધિ+કૃપા'!Q27)</f>
        <v/>
      </c>
      <c r="AY29" s="101" t="str">
        <f>IF('વિદ્યાર્થી માહિતી'!C24="","",IF(AS29="LEFT","LEFT",SUM(AV29:AX29)))</f>
        <v/>
      </c>
      <c r="AZ29" s="106" t="str">
        <f t="shared" si="6"/>
        <v/>
      </c>
      <c r="BB29" s="41" t="str">
        <f>IF('વિદ્યાર્થી માહિતી'!C24="","",'વિદ્યાર્થી માહિતી'!B24)</f>
        <v/>
      </c>
      <c r="BC29" s="41" t="str">
        <f>IF('વિદ્યાર્થી માહિતી'!C24="","",'વિદ્યાર્થી માહિતી'!C24)</f>
        <v/>
      </c>
      <c r="BD29" s="101" t="str">
        <f>IF('વિદ્યાર્થી માહિતી'!C24="","",'T-1'!J27)</f>
        <v/>
      </c>
      <c r="BE29" s="101" t="str">
        <f>IF('વિદ્યાર્થી માહિતી'!C24="","",'T-2'!J27)</f>
        <v/>
      </c>
      <c r="BF29" s="101" t="str">
        <f>IF('વિદ્યાર્થી માહિતી'!C24="","",'T-3'!I27)</f>
        <v/>
      </c>
      <c r="BG29" s="102" t="str">
        <f>IF('વિદ્યાર્થી માહિતી'!C24="","",આંતરિક!AF27)</f>
        <v/>
      </c>
      <c r="BH29" s="103" t="str">
        <f>IF('વિદ્યાર્થી માહિતી'!C24="","",ROUND(SUM(BD29:BG29),0))</f>
        <v/>
      </c>
      <c r="BI29" s="104" t="str">
        <f>IF('વિદ્યાર્થી માહિતી'!C24="","",IF(BF29="LEFT","LEFT",ROUND(BH29/2,0)))</f>
        <v/>
      </c>
      <c r="BJ29" s="105" t="str">
        <f>IF('વિદ્યાર્થી માહિતી'!C24="","",'સિદ્ધિ+કૃપા'!S27)</f>
        <v/>
      </c>
      <c r="BK29" s="101" t="str">
        <f>IF('વિદ્યાર્થી માહિતી'!C24="","",'સિદ્ધિ+કૃપા'!T27)</f>
        <v/>
      </c>
      <c r="BL29" s="101" t="str">
        <f>IF('વિદ્યાર્થી માહિતી'!C24="","",IF(BF29="LEFT","LEFT",SUM(BI29:BK29)))</f>
        <v/>
      </c>
      <c r="BM29" s="106" t="str">
        <f t="shared" si="7"/>
        <v/>
      </c>
      <c r="BO29" s="41" t="str">
        <f>IF('વિદ્યાર્થી માહિતી'!C24="","",'વિદ્યાર્થી માહિતી'!B24)</f>
        <v/>
      </c>
      <c r="BP29" s="41" t="str">
        <f>IF('વિદ્યાર્થી માહિતી'!C24="","",'વિદ્યાર્થી માહિતી'!C24)</f>
        <v/>
      </c>
      <c r="BQ29" s="101" t="str">
        <f>IF('વિદ્યાર્થી માહિતી'!C24="","",'T-1'!K27)</f>
        <v/>
      </c>
      <c r="BR29" s="101" t="str">
        <f>IF('વિદ્યાર્થી માહિતી'!C24="","",'T-2'!K27)</f>
        <v/>
      </c>
      <c r="BS29" s="101" t="str">
        <f>IF('વિદ્યાર્થી માહિતી'!C24="","",'T-3'!J27)</f>
        <v/>
      </c>
      <c r="BT29" s="102" t="str">
        <f>IF('વિદ્યાર્થી માહિતી'!C24="","",આંતરિક!AL27)</f>
        <v/>
      </c>
      <c r="BU29" s="103" t="str">
        <f>IF('વિદ્યાર્થી માહિતી'!C24="","",ROUND(SUM(BQ29:BT29),0))</f>
        <v/>
      </c>
      <c r="BV29" s="104" t="str">
        <f>IF('વિદ્યાર્થી માહિતી'!C24="","",IF(BS29="LEFT","LEFT",ROUND(BU29/2,0)))</f>
        <v/>
      </c>
      <c r="BW29" s="105" t="str">
        <f>IF('વિદ્યાર્થી માહિતી'!C24="","",'સિદ્ધિ+કૃપા'!V27)</f>
        <v/>
      </c>
      <c r="BX29" s="101" t="str">
        <f>IF('વિદ્યાર્થી માહિતી'!C24="","",'સિદ્ધિ+કૃપા'!W27)</f>
        <v/>
      </c>
      <c r="BY29" s="101" t="str">
        <f>IF('વિદ્યાર્થી માહિતી'!C24="","",IF(BS29="LEFT","LEFT",SUM(BV29:BX29)))</f>
        <v/>
      </c>
      <c r="BZ29" s="106" t="str">
        <f t="shared" si="8"/>
        <v/>
      </c>
      <c r="CB29" s="41" t="str">
        <f>IF('વિદ્યાર્થી માહિતી'!C24="","",'વિદ્યાર્થી માહિતી'!B24)</f>
        <v/>
      </c>
      <c r="CC29" s="41" t="str">
        <f>IF('વિદ્યાર્થી માહિતી'!C24="","",'વિદ્યાર્થી માહિતી'!C24)</f>
        <v/>
      </c>
      <c r="CD29" s="101" t="str">
        <f>IF('વિદ્યાર્થી માહિતી'!C24="","",'T-1'!L27)</f>
        <v/>
      </c>
      <c r="CE29" s="101" t="str">
        <f>IF('વિદ્યાર્થી માહિતી'!C24="","",'T-2'!L27)</f>
        <v/>
      </c>
      <c r="CF29" s="101" t="str">
        <f>IF('વિદ્યાર્થી માહિતી'!C24="","",'T-3'!K27)</f>
        <v/>
      </c>
      <c r="CG29" s="102" t="str">
        <f>IF('વિદ્યાર્થી માહિતી'!C24="","",આંતરિક!AR27)</f>
        <v/>
      </c>
      <c r="CH29" s="103" t="str">
        <f>IF('વિદ્યાર્થી માહિતી'!C24="","",ROUND(SUM(CD29:CG29),0))</f>
        <v/>
      </c>
      <c r="CI29" s="104" t="str">
        <f>IF('વિદ્યાર્થી માહિતી'!C24="","",IF(CF29="LEFT","LEFT",ROUND(CH29/2,0)))</f>
        <v/>
      </c>
      <c r="CJ29" s="105" t="str">
        <f>IF('વિદ્યાર્થી માહિતી'!C24="","",'સિદ્ધિ+કૃપા'!Y27)</f>
        <v/>
      </c>
      <c r="CK29" s="101" t="str">
        <f>IF('વિદ્યાર્થી માહિતી'!C24="","",'સિદ્ધિ+કૃપા'!Z27)</f>
        <v/>
      </c>
      <c r="CL29" s="101" t="str">
        <f>IF('વિદ્યાર્થી માહિતી'!C24="","",IF(CF29="LEFT","LEFT",SUM(CI29:CK29)))</f>
        <v/>
      </c>
      <c r="CM29" s="106" t="str">
        <f t="shared" si="9"/>
        <v/>
      </c>
      <c r="CO29" s="41" t="str">
        <f>IF('વિદ્યાર્થી માહિતી'!B24="","",'વિદ્યાર્થી માહિતી'!B24)</f>
        <v/>
      </c>
      <c r="CP29" s="41" t="str">
        <f>IF('વિદ્યાર્થી માહિતી'!C24="","",'વિદ્યાર્થી માહિતી'!C24)</f>
        <v/>
      </c>
      <c r="CQ29" s="101" t="str">
        <f>IF('વિદ્યાર્થી માહિતી'!C24="","",'T-3'!L27)</f>
        <v/>
      </c>
      <c r="CR29" s="101" t="str">
        <f>IF('વિદ્યાર્થી માહિતી'!C24="","",'T-3'!M27)</f>
        <v/>
      </c>
      <c r="CS29" s="102" t="str">
        <f>IF('વિદ્યાર્થી માહિતી'!C24="","",આંતરિક!AV27)</f>
        <v/>
      </c>
      <c r="CT29" s="104" t="str">
        <f>IF('વિદ્યાર્થી માહિતી'!C24="","",SUM(CQ29:CS29))</f>
        <v/>
      </c>
      <c r="CU29" s="105" t="str">
        <f>IF('વિદ્યાર્થી માહિતી'!C24="","",'સિદ્ધિ+કૃપા'!AB27)</f>
        <v/>
      </c>
      <c r="CV29" s="101" t="str">
        <f>IF('વિદ્યાર્થી માહિતી'!C24="","",'સિદ્ધિ+કૃપા'!AC27)</f>
        <v/>
      </c>
      <c r="CW29" s="101" t="str">
        <f>IF('વિદ્યાર્થી માહિતી'!C24="","",SUM(CT29:CV29))</f>
        <v/>
      </c>
      <c r="CX29" s="106" t="str">
        <f t="shared" si="10"/>
        <v/>
      </c>
      <c r="CZ29" s="41" t="str">
        <f>IF('વિદ્યાર્થી માહિતી'!C24="","",'વિદ્યાર્થી માહિતી'!B24)</f>
        <v/>
      </c>
      <c r="DA29" s="41" t="str">
        <f>IF('વિદ્યાર્થી માહિતી'!C24="","",'વિદ્યાર્થી માહિતી'!C24)</f>
        <v/>
      </c>
      <c r="DB29" s="101" t="str">
        <f>IF('વિદ્યાર્થી માહિતી'!C24="","",'T-3'!N27)</f>
        <v/>
      </c>
      <c r="DC29" s="101" t="str">
        <f>IF('વિદ્યાર્થી માહિતી'!C24="","",'T-3'!O27)</f>
        <v/>
      </c>
      <c r="DD29" s="102" t="str">
        <f>IF('વિદ્યાર્થી માહિતી'!C24="","",આંતરિક!AZ27)</f>
        <v/>
      </c>
      <c r="DE29" s="104" t="str">
        <f>IF('વિદ્યાર્થી માહિતી'!C24="","",SUM(DB29:DD29))</f>
        <v/>
      </c>
      <c r="DF29" s="105" t="str">
        <f>IF('વિદ્યાર્થી માહિતી'!C24="","",'સિદ્ધિ+કૃપા'!AE27)</f>
        <v/>
      </c>
      <c r="DG29" s="101" t="str">
        <f>IF('વિદ્યાર્થી માહિતી'!C24="","",'સિદ્ધિ+કૃપા'!AF27)</f>
        <v/>
      </c>
      <c r="DH29" s="101" t="str">
        <f>IF('વિદ્યાર્થી માહિતી'!C24="","",SUM(DE29:DG29))</f>
        <v/>
      </c>
      <c r="DI29" s="106" t="str">
        <f t="shared" si="11"/>
        <v/>
      </c>
      <c r="DJ29" s="25" t="str">
        <f>IF('વિદ્યાર્થી માહિતી'!M24="","",'વિદ્યાર્થી માહિતી'!M24)</f>
        <v/>
      </c>
      <c r="DK29" s="41" t="str">
        <f>IF('વિદ્યાર્થી માહિતી'!C24="","",'વિદ્યાર્થી માહિતી'!B24)</f>
        <v/>
      </c>
      <c r="DL29" s="41" t="str">
        <f>IF('વિદ્યાર્થી માહિતી'!C24="","",'વિદ્યાર્થી માહિતી'!C24)</f>
        <v/>
      </c>
      <c r="DM29" s="101" t="str">
        <f>IF('વિદ્યાર્થી માહિતી'!C24="","",'T-3'!P27)</f>
        <v/>
      </c>
      <c r="DN29" s="101" t="str">
        <f>IF('વિદ્યાર્થી માહિતી'!C24="","",'T-3'!Q27)</f>
        <v/>
      </c>
      <c r="DO29" s="102" t="str">
        <f>IF('વિદ્યાર્થી માહિતી'!C24="","",આંતરિક!BD27)</f>
        <v/>
      </c>
      <c r="DP29" s="104" t="str">
        <f>IF('વિદ્યાર્થી માહિતી'!C24="","",SUM(DM29:DO29))</f>
        <v/>
      </c>
      <c r="DQ29" s="105" t="str">
        <f>IF('વિદ્યાર્થી માહિતી'!C24="","",'સિદ્ધિ+કૃપા'!AH27)</f>
        <v/>
      </c>
      <c r="DR29" s="101" t="str">
        <f>IF('વિદ્યાર્થી માહિતી'!C24="","",'સિદ્ધિ+કૃપા'!AI27)</f>
        <v/>
      </c>
      <c r="DS29" s="101" t="str">
        <f>IF('વિદ્યાર્થી માહિતી'!C24="","",SUM(DP29:DR29))</f>
        <v/>
      </c>
      <c r="DT29" s="106" t="str">
        <f t="shared" si="12"/>
        <v/>
      </c>
      <c r="DU29" s="255" t="str">
        <f>IF('વિદ્યાર્થી માહિતી'!C24="","",IF(I29="LEFT","LEFT",IF(V29="LEFT","LEFT",IF(AI29="LEFT","LEFT",IF(AV29="LEFT","LEFT",IF(BI29="LEFT","LEFT",IF(BV29="LEFT","LEFT",IF(CI29="LEFT","LEFT","P"))))))))</f>
        <v/>
      </c>
      <c r="DV29" s="255" t="str">
        <f>IF('વિદ્યાર્થી માહિતી'!C24="","",IF(DU29="LEFT","LEFT",IF(L29&lt;33,"નાપાસ",IF(Y29&lt;33,"નાપાસ",IF(AL29&lt;33,"નાપાસ",IF(AY29&lt;33,"નાપાસ",IF(BL29&lt;33,"નાપાસ",IF(BY29&lt;33,"નાપાસ",IF(CL29&lt;33,"નાપાસ",IF(CW29&lt;33,"નાપાસ",IF(DH29&lt;33,"નાપાસ",IF(DS29&lt;33,"નાપાસ","પાસ"))))))))))))</f>
        <v/>
      </c>
      <c r="DW29" s="255" t="str">
        <f>IF('વિદ્યાર્થી માહિતી'!C24="","",IF(J29&gt;0,"સિદ્ધિગુણથી પાસ",IF(W29&gt;0,"સિદ્ધિગુણથી પાસ",IF(AJ29&gt;0,"સિદ્ધિગુણથી પાસ",IF(AW29&gt;0,"સિદ્ધિગુણથી પાસ",IF(BJ29&gt;0,"સિદ્ધિગુણથી પાસ",IF(BW29&gt;0,"સિદ્ધિગુણથી પાસ",IF(CJ29&gt;0,"સિદ્ધિગુણથી પાસ",DV29))))))))</f>
        <v/>
      </c>
      <c r="DX29" s="255" t="str">
        <f>IF('વિદ્યાર્થી માહિતી'!C24="","",IF(K29&gt;0,"કૃપાગુણથી પાસ",IF(X29&gt;0,"કૃપાગુણથી પાસ",IF(AK29&gt;0,"કૃપાગુણથી પાસ",IF(AX29&gt;0,"કૃપાગુણથી પાસ",IF(BK29&gt;0,"કૃપાગુણથી પાસ",IF(BX29&gt;0,"કૃપાગુણથી પાસ",IF(CK29&gt;0,"કૃપાગુણથી પાસ",DV29))))))))</f>
        <v/>
      </c>
      <c r="DY29" s="255" t="str">
        <f>IF('સમગ્ર પરિણામ '!DX29="કૃપાગુણથી પાસ","કૃપાગુણથી પાસ",IF(DW29="સિદ્ધિગુણથી પાસ","સિદ્ધિગુણથી પાસ",DX29))</f>
        <v/>
      </c>
      <c r="DZ29" s="130" t="str">
        <f>IF('વિદ્યાર્થી માહિતી'!C24="","",'વિદ્યાર્થી માહિતી'!G24)</f>
        <v/>
      </c>
      <c r="EA29" s="45" t="str">
        <f>'S1'!N26</f>
        <v/>
      </c>
    </row>
    <row r="30" spans="1:131" ht="23.25" customHeight="1" x14ac:dyDescent="0.2">
      <c r="A30" s="41">
        <f>'વિદ્યાર્થી માહિતી'!A25</f>
        <v>24</v>
      </c>
      <c r="B30" s="41" t="str">
        <f>IF('વિદ્યાર્થી માહિતી'!B25="","",'વિદ્યાર્થી માહિતી'!B25)</f>
        <v/>
      </c>
      <c r="C30" s="52" t="str">
        <f>IF('વિદ્યાર્થી માહિતી'!C25="","",'વિદ્યાર્થી માહિતી'!C25)</f>
        <v/>
      </c>
      <c r="D30" s="101" t="str">
        <f>IF('વિદ્યાર્થી માહિતી'!C25="","",'T-1'!F28)</f>
        <v/>
      </c>
      <c r="E30" s="101" t="str">
        <f>IF('વિદ્યાર્થી માહિતી'!C25="","",'T-2'!F28)</f>
        <v/>
      </c>
      <c r="F30" s="101" t="str">
        <f>IF('વિદ્યાર્થી માહિતી'!C25="","",'T-3'!E28)</f>
        <v/>
      </c>
      <c r="G30" s="102" t="str">
        <f>IF('વિદ્યાર્થી માહિતી'!C25="","",આંતરિક!H28)</f>
        <v/>
      </c>
      <c r="H30" s="103" t="str">
        <f t="shared" si="0"/>
        <v/>
      </c>
      <c r="I30" s="104" t="str">
        <f t="shared" si="1"/>
        <v/>
      </c>
      <c r="J30" s="105" t="str">
        <f>IF('વિદ્યાર્થી માહિતી'!C25="","",'સિદ્ધિ+કૃપા'!G28)</f>
        <v/>
      </c>
      <c r="K30" s="101" t="str">
        <f>IF('વિદ્યાર્થી માહિતી'!C25="","",'સિદ્ધિ+કૃપા'!H28)</f>
        <v/>
      </c>
      <c r="L30" s="101" t="str">
        <f t="shared" si="2"/>
        <v/>
      </c>
      <c r="M30" s="106" t="str">
        <f t="shared" si="3"/>
        <v/>
      </c>
      <c r="O30" s="41" t="str">
        <f>IF('વિદ્યાર્થી માહિતી'!B25="","",'વિદ્યાર્થી માહિતી'!B25)</f>
        <v/>
      </c>
      <c r="P30" s="41" t="str">
        <f>IF('વિદ્યાર્થી માહિતી'!C25="","",'વિદ્યાર્થી માહિતી'!C25)</f>
        <v/>
      </c>
      <c r="Q30" s="101" t="str">
        <f>IF('વિદ્યાર્થી માહિતી'!C25="","",'T-1'!G28)</f>
        <v/>
      </c>
      <c r="R30" s="101" t="str">
        <f>IF('વિદ્યાર્થી માહિતી'!C25="","",'T-2'!G28)</f>
        <v/>
      </c>
      <c r="S30" s="101" t="str">
        <f>IF('વિદ્યાર્થી માહિતી'!C25="","",'T-3'!F28)</f>
        <v/>
      </c>
      <c r="T30" s="102" t="str">
        <f>IF('વિદ્યાર્થી માહિતી'!C25="","",આંતરિક!N28)</f>
        <v/>
      </c>
      <c r="U30" s="103" t="str">
        <f>IF('વિદ્યાર્થી માહિતી'!C25="","",ROUND(SUM(Q30:T30),0))</f>
        <v/>
      </c>
      <c r="V30" s="104" t="str">
        <f>IF('વિદ્યાર્થી માહિતી'!C25="","",IF(S30="LEFT","LEFT",ROUND(U30/2,0)))</f>
        <v/>
      </c>
      <c r="W30" s="105" t="str">
        <f>IF('વિદ્યાર્થી માહિતી'!C25="","",'સિદ્ધિ+કૃપા'!J28)</f>
        <v/>
      </c>
      <c r="X30" s="101" t="str">
        <f>IF('વિદ્યાર્થી માહિતી'!C25="","",'સિદ્ધિ+કૃપા'!K28)</f>
        <v/>
      </c>
      <c r="Y30" s="101" t="str">
        <f>IF('વિદ્યાર્થી માહિતી'!C25="","",IF(S30="LEFT","LEFT",SUM(V30:X30)))</f>
        <v/>
      </c>
      <c r="Z30" s="106" t="str">
        <f t="shared" si="4"/>
        <v/>
      </c>
      <c r="AB30" s="41" t="str">
        <f>IF('વિદ્યાર્થી માહિતી'!B25="","",'વિદ્યાર્થી માહિતી'!B25)</f>
        <v/>
      </c>
      <c r="AC30" s="41" t="str">
        <f>IF('વિદ્યાર્થી માહિતી'!C25="","",'વિદ્યાર્થી માહિતી'!C25)</f>
        <v/>
      </c>
      <c r="AD30" s="101" t="str">
        <f>IF('વિદ્યાર્થી માહિતી'!C25="","",'T-1'!H28)</f>
        <v/>
      </c>
      <c r="AE30" s="101" t="str">
        <f>IF('વિદ્યાર્થી માહિતી'!C25="","",'T-2'!H28)</f>
        <v/>
      </c>
      <c r="AF30" s="101" t="str">
        <f>IF('વિદ્યાર્થી માહિતી'!C25="","",'T-3'!G28)</f>
        <v/>
      </c>
      <c r="AG30" s="102" t="str">
        <f>IF('વિદ્યાર્થી માહિતી'!C25="","",આંતરિક!T28)</f>
        <v/>
      </c>
      <c r="AH30" s="103" t="str">
        <f>IF('વિદ્યાર્થી માહિતી'!C25="","",ROUND(SUM(AD30:AG30),0))</f>
        <v/>
      </c>
      <c r="AI30" s="104" t="str">
        <f>IF('વિદ્યાર્થી માહિતી'!C25="","",IF(AF30="LEFT","LEFT",ROUND(AH30/2,0)))</f>
        <v/>
      </c>
      <c r="AJ30" s="105" t="str">
        <f>IF('વિદ્યાર્થી માહિતી'!C25="","",'સિદ્ધિ+કૃપા'!M28)</f>
        <v/>
      </c>
      <c r="AK30" s="101" t="str">
        <f>IF('વિદ્યાર્થી માહિતી'!C25="","",'સિદ્ધિ+કૃપા'!N28)</f>
        <v/>
      </c>
      <c r="AL30" s="101" t="str">
        <f>IF('વિદ્યાર્થી માહિતી'!C25="","",IF(AF30="LEFT","LEFT",SUM(AI30:AK30)))</f>
        <v/>
      </c>
      <c r="AM30" s="106" t="str">
        <f t="shared" si="5"/>
        <v/>
      </c>
      <c r="AO30" s="41" t="str">
        <f>IF('વિદ્યાર્થી માહિતી'!B25="","",'વિદ્યાર્થી માહિતી'!B25)</f>
        <v/>
      </c>
      <c r="AP30" s="41" t="str">
        <f>IF('વિદ્યાર્થી માહિતી'!C25="","",'વિદ્યાર્થી માહિતી'!C25)</f>
        <v/>
      </c>
      <c r="AQ30" s="101" t="str">
        <f>IF('વિદ્યાર્થી માહિતી'!C25="","",'T-1'!I28)</f>
        <v/>
      </c>
      <c r="AR30" s="101" t="str">
        <f>IF('વિદ્યાર્થી માહિતી'!C25="","",'T-2'!I28)</f>
        <v/>
      </c>
      <c r="AS30" s="101" t="str">
        <f>IF('વિદ્યાર્થી માહિતી'!C25="","",'T-3'!H28)</f>
        <v/>
      </c>
      <c r="AT30" s="102" t="str">
        <f>IF('વિદ્યાર્થી માહિતી'!C25="","",આંતરિક!Z28)</f>
        <v/>
      </c>
      <c r="AU30" s="103" t="str">
        <f>IF('વિદ્યાર્થી માહિતી'!C25="","",ROUND(SUM(AQ30:AT30),0))</f>
        <v/>
      </c>
      <c r="AV30" s="104" t="str">
        <f>IF('વિદ્યાર્થી માહિતી'!C25="","",IF(AS30="LEFT","LEFT",ROUND(AU30/2,0)))</f>
        <v/>
      </c>
      <c r="AW30" s="105" t="str">
        <f>IF('વિદ્યાર્થી માહિતી'!C25="","",'સિદ્ધિ+કૃપા'!P28)</f>
        <v/>
      </c>
      <c r="AX30" s="101" t="str">
        <f>IF('વિદ્યાર્થી માહિતી'!C25="","",'સિદ્ધિ+કૃપા'!Q28)</f>
        <v/>
      </c>
      <c r="AY30" s="101" t="str">
        <f>IF('વિદ્યાર્થી માહિતી'!C25="","",IF(AS30="LEFT","LEFT",SUM(AV30:AX30)))</f>
        <v/>
      </c>
      <c r="AZ30" s="106" t="str">
        <f t="shared" si="6"/>
        <v/>
      </c>
      <c r="BB30" s="41" t="str">
        <f>IF('વિદ્યાર્થી માહિતી'!C25="","",'વિદ્યાર્થી માહિતી'!B25)</f>
        <v/>
      </c>
      <c r="BC30" s="41" t="str">
        <f>IF('વિદ્યાર્થી માહિતી'!C25="","",'વિદ્યાર્થી માહિતી'!C25)</f>
        <v/>
      </c>
      <c r="BD30" s="101" t="str">
        <f>IF('વિદ્યાર્થી માહિતી'!C25="","",'T-1'!J28)</f>
        <v/>
      </c>
      <c r="BE30" s="101" t="str">
        <f>IF('વિદ્યાર્થી માહિતી'!C25="","",'T-2'!J28)</f>
        <v/>
      </c>
      <c r="BF30" s="101" t="str">
        <f>IF('વિદ્યાર્થી માહિતી'!C25="","",'T-3'!I28)</f>
        <v/>
      </c>
      <c r="BG30" s="102" t="str">
        <f>IF('વિદ્યાર્થી માહિતી'!C25="","",આંતરિક!AF28)</f>
        <v/>
      </c>
      <c r="BH30" s="103" t="str">
        <f>IF('વિદ્યાર્થી માહિતી'!C25="","",ROUND(SUM(BD30:BG30),0))</f>
        <v/>
      </c>
      <c r="BI30" s="104" t="str">
        <f>IF('વિદ્યાર્થી માહિતી'!C25="","",IF(BF30="LEFT","LEFT",ROUND(BH30/2,0)))</f>
        <v/>
      </c>
      <c r="BJ30" s="105" t="str">
        <f>IF('વિદ્યાર્થી માહિતી'!C25="","",'સિદ્ધિ+કૃપા'!S28)</f>
        <v/>
      </c>
      <c r="BK30" s="101" t="str">
        <f>IF('વિદ્યાર્થી માહિતી'!C25="","",'સિદ્ધિ+કૃપા'!T28)</f>
        <v/>
      </c>
      <c r="BL30" s="101" t="str">
        <f>IF('વિદ્યાર્થી માહિતી'!C25="","",IF(BF30="LEFT","LEFT",SUM(BI30:BK30)))</f>
        <v/>
      </c>
      <c r="BM30" s="106" t="str">
        <f t="shared" si="7"/>
        <v/>
      </c>
      <c r="BO30" s="41" t="str">
        <f>IF('વિદ્યાર્થી માહિતી'!C25="","",'વિદ્યાર્થી માહિતી'!B25)</f>
        <v/>
      </c>
      <c r="BP30" s="41" t="str">
        <f>IF('વિદ્યાર્થી માહિતી'!C25="","",'વિદ્યાર્થી માહિતી'!C25)</f>
        <v/>
      </c>
      <c r="BQ30" s="101" t="str">
        <f>IF('વિદ્યાર્થી માહિતી'!C25="","",'T-1'!K28)</f>
        <v/>
      </c>
      <c r="BR30" s="101" t="str">
        <f>IF('વિદ્યાર્થી માહિતી'!C25="","",'T-2'!K28)</f>
        <v/>
      </c>
      <c r="BS30" s="101" t="str">
        <f>IF('વિદ્યાર્થી માહિતી'!C25="","",'T-3'!J28)</f>
        <v/>
      </c>
      <c r="BT30" s="102" t="str">
        <f>IF('વિદ્યાર્થી માહિતી'!C25="","",આંતરિક!AL28)</f>
        <v/>
      </c>
      <c r="BU30" s="103" t="str">
        <f>IF('વિદ્યાર્થી માહિતી'!C25="","",ROUND(SUM(BQ30:BT30),0))</f>
        <v/>
      </c>
      <c r="BV30" s="104" t="str">
        <f>IF('વિદ્યાર્થી માહિતી'!C25="","",IF(BS30="LEFT","LEFT",ROUND(BU30/2,0)))</f>
        <v/>
      </c>
      <c r="BW30" s="105" t="str">
        <f>IF('વિદ્યાર્થી માહિતી'!C25="","",'સિદ્ધિ+કૃપા'!V28)</f>
        <v/>
      </c>
      <c r="BX30" s="101" t="str">
        <f>IF('વિદ્યાર્થી માહિતી'!C25="","",'સિદ્ધિ+કૃપા'!W28)</f>
        <v/>
      </c>
      <c r="BY30" s="101" t="str">
        <f>IF('વિદ્યાર્થી માહિતી'!C25="","",IF(BS30="LEFT","LEFT",SUM(BV30:BX30)))</f>
        <v/>
      </c>
      <c r="BZ30" s="106" t="str">
        <f t="shared" si="8"/>
        <v/>
      </c>
      <c r="CB30" s="41" t="str">
        <f>IF('વિદ્યાર્થી માહિતી'!C25="","",'વિદ્યાર્થી માહિતી'!B25)</f>
        <v/>
      </c>
      <c r="CC30" s="41" t="str">
        <f>IF('વિદ્યાર્થી માહિતી'!C25="","",'વિદ્યાર્થી માહિતી'!C25)</f>
        <v/>
      </c>
      <c r="CD30" s="101" t="str">
        <f>IF('વિદ્યાર્થી માહિતી'!C25="","",'T-1'!L28)</f>
        <v/>
      </c>
      <c r="CE30" s="101" t="str">
        <f>IF('વિદ્યાર્થી માહિતી'!C25="","",'T-2'!L28)</f>
        <v/>
      </c>
      <c r="CF30" s="101" t="str">
        <f>IF('વિદ્યાર્થી માહિતી'!C25="","",'T-3'!K28)</f>
        <v/>
      </c>
      <c r="CG30" s="102" t="str">
        <f>IF('વિદ્યાર્થી માહિતી'!C25="","",આંતરિક!AR28)</f>
        <v/>
      </c>
      <c r="CH30" s="103" t="str">
        <f>IF('વિદ્યાર્થી માહિતી'!C25="","",ROUND(SUM(CD30:CG30),0))</f>
        <v/>
      </c>
      <c r="CI30" s="104" t="str">
        <f>IF('વિદ્યાર્થી માહિતી'!C25="","",IF(CF30="LEFT","LEFT",ROUND(CH30/2,0)))</f>
        <v/>
      </c>
      <c r="CJ30" s="105" t="str">
        <f>IF('વિદ્યાર્થી માહિતી'!C25="","",'સિદ્ધિ+કૃપા'!Y28)</f>
        <v/>
      </c>
      <c r="CK30" s="101" t="str">
        <f>IF('વિદ્યાર્થી માહિતી'!C25="","",'સિદ્ધિ+કૃપા'!Z28)</f>
        <v/>
      </c>
      <c r="CL30" s="101" t="str">
        <f>IF('વિદ્યાર્થી માહિતી'!C25="","",IF(CF30="LEFT","LEFT",SUM(CI30:CK30)))</f>
        <v/>
      </c>
      <c r="CM30" s="106" t="str">
        <f t="shared" si="9"/>
        <v/>
      </c>
      <c r="CO30" s="41" t="str">
        <f>IF('વિદ્યાર્થી માહિતી'!B25="","",'વિદ્યાર્થી માહિતી'!B25)</f>
        <v/>
      </c>
      <c r="CP30" s="41" t="str">
        <f>IF('વિદ્યાર્થી માહિતી'!C25="","",'વિદ્યાર્થી માહિતી'!C25)</f>
        <v/>
      </c>
      <c r="CQ30" s="101" t="str">
        <f>IF('વિદ્યાર્થી માહિતી'!C25="","",'T-3'!L28)</f>
        <v/>
      </c>
      <c r="CR30" s="101" t="str">
        <f>IF('વિદ્યાર્થી માહિતી'!C25="","",'T-3'!M28)</f>
        <v/>
      </c>
      <c r="CS30" s="102" t="str">
        <f>IF('વિદ્યાર્થી માહિતી'!C25="","",આંતરિક!AV28)</f>
        <v/>
      </c>
      <c r="CT30" s="104" t="str">
        <f>IF('વિદ્યાર્થી માહિતી'!C25="","",SUM(CQ30:CS30))</f>
        <v/>
      </c>
      <c r="CU30" s="105" t="str">
        <f>IF('વિદ્યાર્થી માહિતી'!C25="","",'સિદ્ધિ+કૃપા'!AB28)</f>
        <v/>
      </c>
      <c r="CV30" s="101" t="str">
        <f>IF('વિદ્યાર્થી માહિતી'!C25="","",'સિદ્ધિ+કૃપા'!AC28)</f>
        <v/>
      </c>
      <c r="CW30" s="101" t="str">
        <f>IF('વિદ્યાર્થી માહિતી'!C25="","",SUM(CT30:CV30))</f>
        <v/>
      </c>
      <c r="CX30" s="106" t="str">
        <f t="shared" si="10"/>
        <v/>
      </c>
      <c r="CZ30" s="41" t="str">
        <f>IF('વિદ્યાર્થી માહિતી'!C25="","",'વિદ્યાર્થી માહિતી'!B25)</f>
        <v/>
      </c>
      <c r="DA30" s="41" t="str">
        <f>IF('વિદ્યાર્થી માહિતી'!C25="","",'વિદ્યાર્થી માહિતી'!C25)</f>
        <v/>
      </c>
      <c r="DB30" s="101" t="str">
        <f>IF('વિદ્યાર્થી માહિતી'!C25="","",'T-3'!N28)</f>
        <v/>
      </c>
      <c r="DC30" s="101" t="str">
        <f>IF('વિદ્યાર્થી માહિતી'!C25="","",'T-3'!O28)</f>
        <v/>
      </c>
      <c r="DD30" s="102" t="str">
        <f>IF('વિદ્યાર્થી માહિતી'!C25="","",આંતરિક!AZ28)</f>
        <v/>
      </c>
      <c r="DE30" s="104" t="str">
        <f>IF('વિદ્યાર્થી માહિતી'!C25="","",SUM(DB30:DD30))</f>
        <v/>
      </c>
      <c r="DF30" s="105" t="str">
        <f>IF('વિદ્યાર્થી માહિતી'!C25="","",'સિદ્ધિ+કૃપા'!AE28)</f>
        <v/>
      </c>
      <c r="DG30" s="101" t="str">
        <f>IF('વિદ્યાર્થી માહિતી'!C25="","",'સિદ્ધિ+કૃપા'!AF28)</f>
        <v/>
      </c>
      <c r="DH30" s="101" t="str">
        <f>IF('વિદ્યાર્થી માહિતી'!C25="","",SUM(DE30:DG30))</f>
        <v/>
      </c>
      <c r="DI30" s="106" t="str">
        <f t="shared" si="11"/>
        <v/>
      </c>
      <c r="DJ30" s="25" t="str">
        <f>IF('વિદ્યાર્થી માહિતી'!M25="","",'વિદ્યાર્થી માહિતી'!M25)</f>
        <v/>
      </c>
      <c r="DK30" s="41" t="str">
        <f>IF('વિદ્યાર્થી માહિતી'!C25="","",'વિદ્યાર્થી માહિતી'!B25)</f>
        <v/>
      </c>
      <c r="DL30" s="41" t="str">
        <f>IF('વિદ્યાર્થી માહિતી'!C25="","",'વિદ્યાર્થી માહિતી'!C25)</f>
        <v/>
      </c>
      <c r="DM30" s="101" t="str">
        <f>IF('વિદ્યાર્થી માહિતી'!C25="","",'T-3'!P28)</f>
        <v/>
      </c>
      <c r="DN30" s="101" t="str">
        <f>IF('વિદ્યાર્થી માહિતી'!C25="","",'T-3'!Q28)</f>
        <v/>
      </c>
      <c r="DO30" s="102" t="str">
        <f>IF('વિદ્યાર્થી માહિતી'!C25="","",આંતરિક!BD28)</f>
        <v/>
      </c>
      <c r="DP30" s="104" t="str">
        <f>IF('વિદ્યાર્થી માહિતી'!C25="","",SUM(DM30:DO30))</f>
        <v/>
      </c>
      <c r="DQ30" s="105" t="str">
        <f>IF('વિદ્યાર્થી માહિતી'!C25="","",'સિદ્ધિ+કૃપા'!AH28)</f>
        <v/>
      </c>
      <c r="DR30" s="101" t="str">
        <f>IF('વિદ્યાર્થી માહિતી'!C25="","",'સિદ્ધિ+કૃપા'!AI28)</f>
        <v/>
      </c>
      <c r="DS30" s="101" t="str">
        <f>IF('વિદ્યાર્થી માહિતી'!C25="","",SUM(DP30:DR30))</f>
        <v/>
      </c>
      <c r="DT30" s="106" t="str">
        <f t="shared" si="12"/>
        <v/>
      </c>
      <c r="DU30" s="255" t="str">
        <f>IF('વિદ્યાર્થી માહિતી'!C25="","",IF(I30="LEFT","LEFT",IF(V30="LEFT","LEFT",IF(AI30="LEFT","LEFT",IF(AV30="LEFT","LEFT",IF(BI30="LEFT","LEFT",IF(BV30="LEFT","LEFT",IF(CI30="LEFT","LEFT","P"))))))))</f>
        <v/>
      </c>
      <c r="DV30" s="255" t="str">
        <f>IF('વિદ્યાર્થી માહિતી'!C25="","",IF(DU30="LEFT","LEFT",IF(L30&lt;33,"નાપાસ",IF(Y30&lt;33,"નાપાસ",IF(AL30&lt;33,"નાપાસ",IF(AY30&lt;33,"નાપાસ",IF(BL30&lt;33,"નાપાસ",IF(BY30&lt;33,"નાપાસ",IF(CL30&lt;33,"નાપાસ",IF(CW30&lt;33,"નાપાસ",IF(DH30&lt;33,"નાપાસ",IF(DS30&lt;33,"નાપાસ","પાસ"))))))))))))</f>
        <v/>
      </c>
      <c r="DW30" s="255" t="str">
        <f>IF('વિદ્યાર્થી માહિતી'!C25="","",IF(J30&gt;0,"સિદ્ધિગુણથી પાસ",IF(W30&gt;0,"સિદ્ધિગુણથી પાસ",IF(AJ30&gt;0,"સિદ્ધિગુણથી પાસ",IF(AW30&gt;0,"સિદ્ધિગુણથી પાસ",IF(BJ30&gt;0,"સિદ્ધિગુણથી પાસ",IF(BW30&gt;0,"સિદ્ધિગુણથી પાસ",IF(CJ30&gt;0,"સિદ્ધિગુણથી પાસ",DV30))))))))</f>
        <v/>
      </c>
      <c r="DX30" s="255" t="str">
        <f>IF('વિદ્યાર્થી માહિતી'!C25="","",IF(K30&gt;0,"કૃપાગુણથી પાસ",IF(X30&gt;0,"કૃપાગુણથી પાસ",IF(AK30&gt;0,"કૃપાગુણથી પાસ",IF(AX30&gt;0,"કૃપાગુણથી પાસ",IF(BK30&gt;0,"કૃપાગુણથી પાસ",IF(BX30&gt;0,"કૃપાગુણથી પાસ",IF(CK30&gt;0,"કૃપાગુણથી પાસ",DV30))))))))</f>
        <v/>
      </c>
      <c r="DY30" s="255" t="str">
        <f>IF('સમગ્ર પરિણામ '!DX30="કૃપાગુણથી પાસ","કૃપાગુણથી પાસ",IF(DW30="સિદ્ધિગુણથી પાસ","સિદ્ધિગુણથી પાસ",DX30))</f>
        <v/>
      </c>
      <c r="DZ30" s="130" t="str">
        <f>IF('વિદ્યાર્થી માહિતી'!C25="","",'વિદ્યાર્થી માહિતી'!G25)</f>
        <v/>
      </c>
      <c r="EA30" s="45" t="str">
        <f>'S1'!N27</f>
        <v/>
      </c>
    </row>
    <row r="31" spans="1:131" ht="23.25" customHeight="1" x14ac:dyDescent="0.2">
      <c r="A31" s="41">
        <f>'વિદ્યાર્થી માહિતી'!A26</f>
        <v>25</v>
      </c>
      <c r="B31" s="41" t="str">
        <f>IF('વિદ્યાર્થી માહિતી'!B26="","",'વિદ્યાર્થી માહિતી'!B26)</f>
        <v/>
      </c>
      <c r="C31" s="52" t="str">
        <f>IF('વિદ્યાર્થી માહિતી'!C26="","",'વિદ્યાર્થી માહિતી'!C26)</f>
        <v/>
      </c>
      <c r="D31" s="101" t="str">
        <f>IF('વિદ્યાર્થી માહિતી'!C26="","",'T-1'!F29)</f>
        <v/>
      </c>
      <c r="E31" s="101" t="str">
        <f>IF('વિદ્યાર્થી માહિતી'!C26="","",'T-2'!F29)</f>
        <v/>
      </c>
      <c r="F31" s="101" t="str">
        <f>IF('વિદ્યાર્થી માહિતી'!C26="","",'T-3'!E29)</f>
        <v/>
      </c>
      <c r="G31" s="102" t="str">
        <f>IF('વિદ્યાર્થી માહિતી'!C26="","",આંતરિક!H29)</f>
        <v/>
      </c>
      <c r="H31" s="103" t="str">
        <f t="shared" si="0"/>
        <v/>
      </c>
      <c r="I31" s="104" t="str">
        <f t="shared" si="1"/>
        <v/>
      </c>
      <c r="J31" s="105" t="str">
        <f>IF('વિદ્યાર્થી માહિતી'!C26="","",'સિદ્ધિ+કૃપા'!G29)</f>
        <v/>
      </c>
      <c r="K31" s="101" t="str">
        <f>IF('વિદ્યાર્થી માહિતી'!C26="","",'સિદ્ધિ+કૃપા'!H29)</f>
        <v/>
      </c>
      <c r="L31" s="101" t="str">
        <f t="shared" si="2"/>
        <v/>
      </c>
      <c r="M31" s="106" t="str">
        <f t="shared" si="3"/>
        <v/>
      </c>
      <c r="O31" s="41" t="str">
        <f>IF('વિદ્યાર્થી માહિતી'!B26="","",'વિદ્યાર્થી માહિતી'!B26)</f>
        <v/>
      </c>
      <c r="P31" s="41" t="str">
        <f>IF('વિદ્યાર્થી માહિતી'!C26="","",'વિદ્યાર્થી માહિતી'!C26)</f>
        <v/>
      </c>
      <c r="Q31" s="101" t="str">
        <f>IF('વિદ્યાર્થી માહિતી'!C26="","",'T-1'!G29)</f>
        <v/>
      </c>
      <c r="R31" s="101" t="str">
        <f>IF('વિદ્યાર્થી માહિતી'!C26="","",'T-2'!G29)</f>
        <v/>
      </c>
      <c r="S31" s="101" t="str">
        <f>IF('વિદ્યાર્થી માહિતી'!C26="","",'T-3'!F29)</f>
        <v/>
      </c>
      <c r="T31" s="102" t="str">
        <f>IF('વિદ્યાર્થી માહિતી'!C26="","",આંતરિક!N29)</f>
        <v/>
      </c>
      <c r="U31" s="103" t="str">
        <f>IF('વિદ્યાર્થી માહિતી'!C26="","",ROUND(SUM(Q31:T31),0))</f>
        <v/>
      </c>
      <c r="V31" s="104" t="str">
        <f>IF('વિદ્યાર્થી માહિતી'!C26="","",IF(S31="LEFT","LEFT",ROUND(U31/2,0)))</f>
        <v/>
      </c>
      <c r="W31" s="105" t="str">
        <f>IF('વિદ્યાર્થી માહિતી'!C26="","",'સિદ્ધિ+કૃપા'!J29)</f>
        <v/>
      </c>
      <c r="X31" s="101" t="str">
        <f>IF('વિદ્યાર્થી માહિતી'!C26="","",'સિદ્ધિ+કૃપા'!K29)</f>
        <v/>
      </c>
      <c r="Y31" s="101" t="str">
        <f>IF('વિદ્યાર્થી માહિતી'!C26="","",IF(S31="LEFT","LEFT",SUM(V31:X31)))</f>
        <v/>
      </c>
      <c r="Z31" s="106" t="str">
        <f t="shared" si="4"/>
        <v/>
      </c>
      <c r="AB31" s="41" t="str">
        <f>IF('વિદ્યાર્થી માહિતી'!B26="","",'વિદ્યાર્થી માહિતી'!B26)</f>
        <v/>
      </c>
      <c r="AC31" s="41" t="str">
        <f>IF('વિદ્યાર્થી માહિતી'!C26="","",'વિદ્યાર્થી માહિતી'!C26)</f>
        <v/>
      </c>
      <c r="AD31" s="101" t="str">
        <f>IF('વિદ્યાર્થી માહિતી'!C26="","",'T-1'!H29)</f>
        <v/>
      </c>
      <c r="AE31" s="101" t="str">
        <f>IF('વિદ્યાર્થી માહિતી'!C26="","",'T-2'!H29)</f>
        <v/>
      </c>
      <c r="AF31" s="101" t="str">
        <f>IF('વિદ્યાર્થી માહિતી'!C26="","",'T-3'!G29)</f>
        <v/>
      </c>
      <c r="AG31" s="102" t="str">
        <f>IF('વિદ્યાર્થી માહિતી'!C26="","",આંતરિક!T29)</f>
        <v/>
      </c>
      <c r="AH31" s="103" t="str">
        <f>IF('વિદ્યાર્થી માહિતી'!C26="","",ROUND(SUM(AD31:AG31),0))</f>
        <v/>
      </c>
      <c r="AI31" s="104" t="str">
        <f>IF('વિદ્યાર્થી માહિતી'!C26="","",IF(AF31="LEFT","LEFT",ROUND(AH31/2,0)))</f>
        <v/>
      </c>
      <c r="AJ31" s="105" t="str">
        <f>IF('વિદ્યાર્થી માહિતી'!C26="","",'સિદ્ધિ+કૃપા'!M29)</f>
        <v/>
      </c>
      <c r="AK31" s="101" t="str">
        <f>IF('વિદ્યાર્થી માહિતી'!C26="","",'સિદ્ધિ+કૃપા'!N29)</f>
        <v/>
      </c>
      <c r="AL31" s="101" t="str">
        <f>IF('વિદ્યાર્થી માહિતી'!C26="","",IF(AF31="LEFT","LEFT",SUM(AI31:AK31)))</f>
        <v/>
      </c>
      <c r="AM31" s="106" t="str">
        <f t="shared" si="5"/>
        <v/>
      </c>
      <c r="AO31" s="41" t="str">
        <f>IF('વિદ્યાર્થી માહિતી'!B26="","",'વિદ્યાર્થી માહિતી'!B26)</f>
        <v/>
      </c>
      <c r="AP31" s="41" t="str">
        <f>IF('વિદ્યાર્થી માહિતી'!C26="","",'વિદ્યાર્થી માહિતી'!C26)</f>
        <v/>
      </c>
      <c r="AQ31" s="101" t="str">
        <f>IF('વિદ્યાર્થી માહિતી'!C26="","",'T-1'!I29)</f>
        <v/>
      </c>
      <c r="AR31" s="101" t="str">
        <f>IF('વિદ્યાર્થી માહિતી'!C26="","",'T-2'!I29)</f>
        <v/>
      </c>
      <c r="AS31" s="101" t="str">
        <f>IF('વિદ્યાર્થી માહિતી'!C26="","",'T-3'!H29)</f>
        <v/>
      </c>
      <c r="AT31" s="102" t="str">
        <f>IF('વિદ્યાર્થી માહિતી'!C26="","",આંતરિક!Z29)</f>
        <v/>
      </c>
      <c r="AU31" s="103" t="str">
        <f>IF('વિદ્યાર્થી માહિતી'!C26="","",ROUND(SUM(AQ31:AT31),0))</f>
        <v/>
      </c>
      <c r="AV31" s="104" t="str">
        <f>IF('વિદ્યાર્થી માહિતી'!C26="","",IF(AS31="LEFT","LEFT",ROUND(AU31/2,0)))</f>
        <v/>
      </c>
      <c r="AW31" s="105" t="str">
        <f>IF('વિદ્યાર્થી માહિતી'!C26="","",'સિદ્ધિ+કૃપા'!P29)</f>
        <v/>
      </c>
      <c r="AX31" s="101" t="str">
        <f>IF('વિદ્યાર્થી માહિતી'!C26="","",'સિદ્ધિ+કૃપા'!Q29)</f>
        <v/>
      </c>
      <c r="AY31" s="101" t="str">
        <f>IF('વિદ્યાર્થી માહિતી'!C26="","",IF(AS31="LEFT","LEFT",SUM(AV31:AX31)))</f>
        <v/>
      </c>
      <c r="AZ31" s="106" t="str">
        <f t="shared" si="6"/>
        <v/>
      </c>
      <c r="BB31" s="41" t="str">
        <f>IF('વિદ્યાર્થી માહિતી'!C26="","",'વિદ્યાર્થી માહિતી'!B26)</f>
        <v/>
      </c>
      <c r="BC31" s="41" t="str">
        <f>IF('વિદ્યાર્થી માહિતી'!C26="","",'વિદ્યાર્થી માહિતી'!C26)</f>
        <v/>
      </c>
      <c r="BD31" s="101" t="str">
        <f>IF('વિદ્યાર્થી માહિતી'!C26="","",'T-1'!J29)</f>
        <v/>
      </c>
      <c r="BE31" s="101" t="str">
        <f>IF('વિદ્યાર્થી માહિતી'!C26="","",'T-2'!J29)</f>
        <v/>
      </c>
      <c r="BF31" s="101" t="str">
        <f>IF('વિદ્યાર્થી માહિતી'!C26="","",'T-3'!I29)</f>
        <v/>
      </c>
      <c r="BG31" s="102" t="str">
        <f>IF('વિદ્યાર્થી માહિતી'!C26="","",આંતરિક!AF29)</f>
        <v/>
      </c>
      <c r="BH31" s="103" t="str">
        <f>IF('વિદ્યાર્થી માહિતી'!C26="","",ROUND(SUM(BD31:BG31),0))</f>
        <v/>
      </c>
      <c r="BI31" s="104" t="str">
        <f>IF('વિદ્યાર્થી માહિતી'!C26="","",IF(BF31="LEFT","LEFT",ROUND(BH31/2,0)))</f>
        <v/>
      </c>
      <c r="BJ31" s="105" t="str">
        <f>IF('વિદ્યાર્થી માહિતી'!C26="","",'સિદ્ધિ+કૃપા'!S29)</f>
        <v/>
      </c>
      <c r="BK31" s="101" t="str">
        <f>IF('વિદ્યાર્થી માહિતી'!C26="","",'સિદ્ધિ+કૃપા'!T29)</f>
        <v/>
      </c>
      <c r="BL31" s="101" t="str">
        <f>IF('વિદ્યાર્થી માહિતી'!C26="","",IF(BF31="LEFT","LEFT",SUM(BI31:BK31)))</f>
        <v/>
      </c>
      <c r="BM31" s="106" t="str">
        <f t="shared" si="7"/>
        <v/>
      </c>
      <c r="BO31" s="41" t="str">
        <f>IF('વિદ્યાર્થી માહિતી'!C26="","",'વિદ્યાર્થી માહિતી'!B26)</f>
        <v/>
      </c>
      <c r="BP31" s="41" t="str">
        <f>IF('વિદ્યાર્થી માહિતી'!C26="","",'વિદ્યાર્થી માહિતી'!C26)</f>
        <v/>
      </c>
      <c r="BQ31" s="101" t="str">
        <f>IF('વિદ્યાર્થી માહિતી'!C26="","",'T-1'!K29)</f>
        <v/>
      </c>
      <c r="BR31" s="101" t="str">
        <f>IF('વિદ્યાર્થી માહિતી'!C26="","",'T-2'!K29)</f>
        <v/>
      </c>
      <c r="BS31" s="101" t="str">
        <f>IF('વિદ્યાર્થી માહિતી'!C26="","",'T-3'!J29)</f>
        <v/>
      </c>
      <c r="BT31" s="102" t="str">
        <f>IF('વિદ્યાર્થી માહિતી'!C26="","",આંતરિક!AL29)</f>
        <v/>
      </c>
      <c r="BU31" s="103" t="str">
        <f>IF('વિદ્યાર્થી માહિતી'!C26="","",ROUND(SUM(BQ31:BT31),0))</f>
        <v/>
      </c>
      <c r="BV31" s="104" t="str">
        <f>IF('વિદ્યાર્થી માહિતી'!C26="","",IF(BS31="LEFT","LEFT",ROUND(BU31/2,0)))</f>
        <v/>
      </c>
      <c r="BW31" s="105" t="str">
        <f>IF('વિદ્યાર્થી માહિતી'!C26="","",'સિદ્ધિ+કૃપા'!V29)</f>
        <v/>
      </c>
      <c r="BX31" s="101" t="str">
        <f>IF('વિદ્યાર્થી માહિતી'!C26="","",'સિદ્ધિ+કૃપા'!W29)</f>
        <v/>
      </c>
      <c r="BY31" s="101" t="str">
        <f>IF('વિદ્યાર્થી માહિતી'!C26="","",IF(BS31="LEFT","LEFT",SUM(BV31:BX31)))</f>
        <v/>
      </c>
      <c r="BZ31" s="106" t="str">
        <f t="shared" si="8"/>
        <v/>
      </c>
      <c r="CB31" s="41" t="str">
        <f>IF('વિદ્યાર્થી માહિતી'!C26="","",'વિદ્યાર્થી માહિતી'!B26)</f>
        <v/>
      </c>
      <c r="CC31" s="41" t="str">
        <f>IF('વિદ્યાર્થી માહિતી'!C26="","",'વિદ્યાર્થી માહિતી'!C26)</f>
        <v/>
      </c>
      <c r="CD31" s="101" t="str">
        <f>IF('વિદ્યાર્થી માહિતી'!C26="","",'T-1'!L29)</f>
        <v/>
      </c>
      <c r="CE31" s="101" t="str">
        <f>IF('વિદ્યાર્થી માહિતી'!C26="","",'T-2'!L29)</f>
        <v/>
      </c>
      <c r="CF31" s="101" t="str">
        <f>IF('વિદ્યાર્થી માહિતી'!C26="","",'T-3'!K29)</f>
        <v/>
      </c>
      <c r="CG31" s="102" t="str">
        <f>IF('વિદ્યાર્થી માહિતી'!C26="","",આંતરિક!AR29)</f>
        <v/>
      </c>
      <c r="CH31" s="103" t="str">
        <f>IF('વિદ્યાર્થી માહિતી'!C26="","",ROUND(SUM(CD31:CG31),0))</f>
        <v/>
      </c>
      <c r="CI31" s="104" t="str">
        <f>IF('વિદ્યાર્થી માહિતી'!C26="","",IF(CF31="LEFT","LEFT",ROUND(CH31/2,0)))</f>
        <v/>
      </c>
      <c r="CJ31" s="105" t="str">
        <f>IF('વિદ્યાર્થી માહિતી'!C26="","",'સિદ્ધિ+કૃપા'!Y29)</f>
        <v/>
      </c>
      <c r="CK31" s="101" t="str">
        <f>IF('વિદ્યાર્થી માહિતી'!C26="","",'સિદ્ધિ+કૃપા'!Z29)</f>
        <v/>
      </c>
      <c r="CL31" s="101" t="str">
        <f>IF('વિદ્યાર્થી માહિતી'!C26="","",IF(CF31="LEFT","LEFT",SUM(CI31:CK31)))</f>
        <v/>
      </c>
      <c r="CM31" s="106" t="str">
        <f t="shared" si="9"/>
        <v/>
      </c>
      <c r="CO31" s="41" t="str">
        <f>IF('વિદ્યાર્થી માહિતી'!B26="","",'વિદ્યાર્થી માહિતી'!B26)</f>
        <v/>
      </c>
      <c r="CP31" s="41" t="str">
        <f>IF('વિદ્યાર્થી માહિતી'!C26="","",'વિદ્યાર્થી માહિતી'!C26)</f>
        <v/>
      </c>
      <c r="CQ31" s="101" t="str">
        <f>IF('વિદ્યાર્થી માહિતી'!C26="","",'T-3'!L29)</f>
        <v/>
      </c>
      <c r="CR31" s="101" t="str">
        <f>IF('વિદ્યાર્થી માહિતી'!C26="","",'T-3'!M29)</f>
        <v/>
      </c>
      <c r="CS31" s="102" t="str">
        <f>IF('વિદ્યાર્થી માહિતી'!C26="","",આંતરિક!AV29)</f>
        <v/>
      </c>
      <c r="CT31" s="104" t="str">
        <f>IF('વિદ્યાર્થી માહિતી'!C26="","",SUM(CQ31:CS31))</f>
        <v/>
      </c>
      <c r="CU31" s="105" t="str">
        <f>IF('વિદ્યાર્થી માહિતી'!C26="","",'સિદ્ધિ+કૃપા'!AB29)</f>
        <v/>
      </c>
      <c r="CV31" s="101" t="str">
        <f>IF('વિદ્યાર્થી માહિતી'!C26="","",'સિદ્ધિ+કૃપા'!AC29)</f>
        <v/>
      </c>
      <c r="CW31" s="101" t="str">
        <f>IF('વિદ્યાર્થી માહિતી'!C26="","",SUM(CT31:CV31))</f>
        <v/>
      </c>
      <c r="CX31" s="106" t="str">
        <f t="shared" si="10"/>
        <v/>
      </c>
      <c r="CZ31" s="41" t="str">
        <f>IF('વિદ્યાર્થી માહિતી'!C26="","",'વિદ્યાર્થી માહિતી'!B26)</f>
        <v/>
      </c>
      <c r="DA31" s="41" t="str">
        <f>IF('વિદ્યાર્થી માહિતી'!C26="","",'વિદ્યાર્થી માહિતી'!C26)</f>
        <v/>
      </c>
      <c r="DB31" s="101" t="str">
        <f>IF('વિદ્યાર્થી માહિતી'!C26="","",'T-3'!N29)</f>
        <v/>
      </c>
      <c r="DC31" s="101" t="str">
        <f>IF('વિદ્યાર્થી માહિતી'!C26="","",'T-3'!O29)</f>
        <v/>
      </c>
      <c r="DD31" s="102" t="str">
        <f>IF('વિદ્યાર્થી માહિતી'!C26="","",આંતરિક!AZ29)</f>
        <v/>
      </c>
      <c r="DE31" s="104" t="str">
        <f>IF('વિદ્યાર્થી માહિતી'!C26="","",SUM(DB31:DD31))</f>
        <v/>
      </c>
      <c r="DF31" s="105" t="str">
        <f>IF('વિદ્યાર્થી માહિતી'!C26="","",'સિદ્ધિ+કૃપા'!AE29)</f>
        <v/>
      </c>
      <c r="DG31" s="101" t="str">
        <f>IF('વિદ્યાર્થી માહિતી'!C26="","",'સિદ્ધિ+કૃપા'!AF29)</f>
        <v/>
      </c>
      <c r="DH31" s="101" t="str">
        <f>IF('વિદ્યાર્થી માહિતી'!C26="","",SUM(DE31:DG31))</f>
        <v/>
      </c>
      <c r="DI31" s="106" t="str">
        <f t="shared" si="11"/>
        <v/>
      </c>
      <c r="DJ31" s="25" t="str">
        <f>IF('વિદ્યાર્થી માહિતી'!M26="","",'વિદ્યાર્થી માહિતી'!M26)</f>
        <v/>
      </c>
      <c r="DK31" s="41" t="str">
        <f>IF('વિદ્યાર્થી માહિતી'!C26="","",'વિદ્યાર્થી માહિતી'!B26)</f>
        <v/>
      </c>
      <c r="DL31" s="41" t="str">
        <f>IF('વિદ્યાર્થી માહિતી'!C26="","",'વિદ્યાર્થી માહિતી'!C26)</f>
        <v/>
      </c>
      <c r="DM31" s="101" t="str">
        <f>IF('વિદ્યાર્થી માહિતી'!C26="","",'T-3'!P29)</f>
        <v/>
      </c>
      <c r="DN31" s="101" t="str">
        <f>IF('વિદ્યાર્થી માહિતી'!C26="","",'T-3'!Q29)</f>
        <v/>
      </c>
      <c r="DO31" s="102" t="str">
        <f>IF('વિદ્યાર્થી માહિતી'!C26="","",આંતરિક!BD29)</f>
        <v/>
      </c>
      <c r="DP31" s="104" t="str">
        <f>IF('વિદ્યાર્થી માહિતી'!C26="","",SUM(DM31:DO31))</f>
        <v/>
      </c>
      <c r="DQ31" s="105" t="str">
        <f>IF('વિદ્યાર્થી માહિતી'!C26="","",'સિદ્ધિ+કૃપા'!AH29)</f>
        <v/>
      </c>
      <c r="DR31" s="101" t="str">
        <f>IF('વિદ્યાર્થી માહિતી'!C26="","",'સિદ્ધિ+કૃપા'!AI29)</f>
        <v/>
      </c>
      <c r="DS31" s="101" t="str">
        <f>IF('વિદ્યાર્થી માહિતી'!C26="","",SUM(DP31:DR31))</f>
        <v/>
      </c>
      <c r="DT31" s="106" t="str">
        <f t="shared" si="12"/>
        <v/>
      </c>
      <c r="DU31" s="255" t="str">
        <f>IF('વિદ્યાર્થી માહિતી'!C26="","",IF(I31="LEFT","LEFT",IF(V31="LEFT","LEFT",IF(AI31="LEFT","LEFT",IF(AV31="LEFT","LEFT",IF(BI31="LEFT","LEFT",IF(BV31="LEFT","LEFT",IF(CI31="LEFT","LEFT","P"))))))))</f>
        <v/>
      </c>
      <c r="DV31" s="255" t="str">
        <f>IF('વિદ્યાર્થી માહિતી'!C26="","",IF(DU31="LEFT","LEFT",IF(L31&lt;33,"નાપાસ",IF(Y31&lt;33,"નાપાસ",IF(AL31&lt;33,"નાપાસ",IF(AY31&lt;33,"નાપાસ",IF(BL31&lt;33,"નાપાસ",IF(BY31&lt;33,"નાપાસ",IF(CL31&lt;33,"નાપાસ",IF(CW31&lt;33,"નાપાસ",IF(DH31&lt;33,"નાપાસ",IF(DS31&lt;33,"નાપાસ","પાસ"))))))))))))</f>
        <v/>
      </c>
      <c r="DW31" s="255" t="str">
        <f>IF('વિદ્યાર્થી માહિતી'!C26="","",IF(J31&gt;0,"સિદ્ધિગુણથી પાસ",IF(W31&gt;0,"સિદ્ધિગુણથી પાસ",IF(AJ31&gt;0,"સિદ્ધિગુણથી પાસ",IF(AW31&gt;0,"સિદ્ધિગુણથી પાસ",IF(BJ31&gt;0,"સિદ્ધિગુણથી પાસ",IF(BW31&gt;0,"સિદ્ધિગુણથી પાસ",IF(CJ31&gt;0,"સિદ્ધિગુણથી પાસ",DV31))))))))</f>
        <v/>
      </c>
      <c r="DX31" s="255" t="str">
        <f>IF('વિદ્યાર્થી માહિતી'!C26="","",IF(K31&gt;0,"કૃપાગુણથી પાસ",IF(X31&gt;0,"કૃપાગુણથી પાસ",IF(AK31&gt;0,"કૃપાગુણથી પાસ",IF(AX31&gt;0,"કૃપાગુણથી પાસ",IF(BK31&gt;0,"કૃપાગુણથી પાસ",IF(BX31&gt;0,"કૃપાગુણથી પાસ",IF(CK31&gt;0,"કૃપાગુણથી પાસ",DV31))))))))</f>
        <v/>
      </c>
      <c r="DY31" s="255" t="str">
        <f>IF('સમગ્ર પરિણામ '!DX31="કૃપાગુણથી પાસ","કૃપાગુણથી પાસ",IF(DW31="સિદ્ધિગુણથી પાસ","સિદ્ધિગુણથી પાસ",DX31))</f>
        <v/>
      </c>
      <c r="DZ31" s="130" t="str">
        <f>IF('વિદ્યાર્થી માહિતી'!C26="","",'વિદ્યાર્થી માહિતી'!G26)</f>
        <v/>
      </c>
      <c r="EA31" s="45" t="str">
        <f>'S1'!N28</f>
        <v/>
      </c>
    </row>
    <row r="32" spans="1:131" ht="23.25" customHeight="1" x14ac:dyDescent="0.2">
      <c r="A32" s="41">
        <f>'વિદ્યાર્થી માહિતી'!A27</f>
        <v>26</v>
      </c>
      <c r="B32" s="41" t="str">
        <f>IF('વિદ્યાર્થી માહિતી'!B27="","",'વિદ્યાર્થી માહિતી'!B27)</f>
        <v/>
      </c>
      <c r="C32" s="52" t="str">
        <f>IF('વિદ્યાર્થી માહિતી'!C27="","",'વિદ્યાર્થી માહિતી'!C27)</f>
        <v/>
      </c>
      <c r="D32" s="101" t="str">
        <f>IF('વિદ્યાર્થી માહિતી'!C27="","",'T-1'!F30)</f>
        <v/>
      </c>
      <c r="E32" s="101" t="str">
        <f>IF('વિદ્યાર્થી માહિતી'!C27="","",'T-2'!F30)</f>
        <v/>
      </c>
      <c r="F32" s="101" t="str">
        <f>IF('વિદ્યાર્થી માહિતી'!C27="","",'T-3'!E30)</f>
        <v/>
      </c>
      <c r="G32" s="102" t="str">
        <f>IF('વિદ્યાર્થી માહિતી'!C27="","",આંતરિક!H30)</f>
        <v/>
      </c>
      <c r="H32" s="103" t="str">
        <f t="shared" si="0"/>
        <v/>
      </c>
      <c r="I32" s="104" t="str">
        <f t="shared" si="1"/>
        <v/>
      </c>
      <c r="J32" s="105" t="str">
        <f>IF('વિદ્યાર્થી માહિતી'!C27="","",'સિદ્ધિ+કૃપા'!G30)</f>
        <v/>
      </c>
      <c r="K32" s="101" t="str">
        <f>IF('વિદ્યાર્થી માહિતી'!C27="","",'સિદ્ધિ+કૃપા'!H30)</f>
        <v/>
      </c>
      <c r="L32" s="101" t="str">
        <f t="shared" si="2"/>
        <v/>
      </c>
      <c r="M32" s="106" t="str">
        <f t="shared" si="3"/>
        <v/>
      </c>
      <c r="O32" s="41" t="str">
        <f>IF('વિદ્યાર્થી માહિતી'!B27="","",'વિદ્યાર્થી માહિતી'!B27)</f>
        <v/>
      </c>
      <c r="P32" s="41" t="str">
        <f>IF('વિદ્યાર્થી માહિતી'!C27="","",'વિદ્યાર્થી માહિતી'!C27)</f>
        <v/>
      </c>
      <c r="Q32" s="101" t="str">
        <f>IF('વિદ્યાર્થી માહિતી'!C27="","",'T-1'!G30)</f>
        <v/>
      </c>
      <c r="R32" s="101" t="str">
        <f>IF('વિદ્યાર્થી માહિતી'!C27="","",'T-2'!G30)</f>
        <v/>
      </c>
      <c r="S32" s="101" t="str">
        <f>IF('વિદ્યાર્થી માહિતી'!C27="","",'T-3'!F30)</f>
        <v/>
      </c>
      <c r="T32" s="102" t="str">
        <f>IF('વિદ્યાર્થી માહિતી'!C27="","",આંતરિક!N30)</f>
        <v/>
      </c>
      <c r="U32" s="103" t="str">
        <f>IF('વિદ્યાર્થી માહિતી'!C27="","",ROUND(SUM(Q32:T32),0))</f>
        <v/>
      </c>
      <c r="V32" s="104" t="str">
        <f>IF('વિદ્યાર્થી માહિતી'!C27="","",IF(S32="LEFT","LEFT",ROUND(U32/2,0)))</f>
        <v/>
      </c>
      <c r="W32" s="105" t="str">
        <f>IF('વિદ્યાર્થી માહિતી'!C27="","",'સિદ્ધિ+કૃપા'!J30)</f>
        <v/>
      </c>
      <c r="X32" s="101" t="str">
        <f>IF('વિદ્યાર્થી માહિતી'!C27="","",'સિદ્ધિ+કૃપા'!K30)</f>
        <v/>
      </c>
      <c r="Y32" s="101" t="str">
        <f>IF('વિદ્યાર્થી માહિતી'!C27="","",IF(S32="LEFT","LEFT",SUM(V32:X32)))</f>
        <v/>
      </c>
      <c r="Z32" s="106" t="str">
        <f t="shared" si="4"/>
        <v/>
      </c>
      <c r="AB32" s="41" t="str">
        <f>IF('વિદ્યાર્થી માહિતી'!B27="","",'વિદ્યાર્થી માહિતી'!B27)</f>
        <v/>
      </c>
      <c r="AC32" s="41" t="str">
        <f>IF('વિદ્યાર્થી માહિતી'!C27="","",'વિદ્યાર્થી માહિતી'!C27)</f>
        <v/>
      </c>
      <c r="AD32" s="101" t="str">
        <f>IF('વિદ્યાર્થી માહિતી'!C27="","",'T-1'!H30)</f>
        <v/>
      </c>
      <c r="AE32" s="101" t="str">
        <f>IF('વિદ્યાર્થી માહિતી'!C27="","",'T-2'!H30)</f>
        <v/>
      </c>
      <c r="AF32" s="101" t="str">
        <f>IF('વિદ્યાર્થી માહિતી'!C27="","",'T-3'!G30)</f>
        <v/>
      </c>
      <c r="AG32" s="102" t="str">
        <f>IF('વિદ્યાર્થી માહિતી'!C27="","",આંતરિક!T30)</f>
        <v/>
      </c>
      <c r="AH32" s="103" t="str">
        <f>IF('વિદ્યાર્થી માહિતી'!C27="","",ROUND(SUM(AD32:AG32),0))</f>
        <v/>
      </c>
      <c r="AI32" s="104" t="str">
        <f>IF('વિદ્યાર્થી માહિતી'!C27="","",IF(AF32="LEFT","LEFT",ROUND(AH32/2,0)))</f>
        <v/>
      </c>
      <c r="AJ32" s="105" t="str">
        <f>IF('વિદ્યાર્થી માહિતી'!C27="","",'સિદ્ધિ+કૃપા'!M30)</f>
        <v/>
      </c>
      <c r="AK32" s="101" t="str">
        <f>IF('વિદ્યાર્થી માહિતી'!C27="","",'સિદ્ધિ+કૃપા'!N30)</f>
        <v/>
      </c>
      <c r="AL32" s="101" t="str">
        <f>IF('વિદ્યાર્થી માહિતી'!C27="","",IF(AF32="LEFT","LEFT",SUM(AI32:AK32)))</f>
        <v/>
      </c>
      <c r="AM32" s="106" t="str">
        <f t="shared" si="5"/>
        <v/>
      </c>
      <c r="AO32" s="41" t="str">
        <f>IF('વિદ્યાર્થી માહિતી'!B27="","",'વિદ્યાર્થી માહિતી'!B27)</f>
        <v/>
      </c>
      <c r="AP32" s="41" t="str">
        <f>IF('વિદ્યાર્થી માહિતી'!C27="","",'વિદ્યાર્થી માહિતી'!C27)</f>
        <v/>
      </c>
      <c r="AQ32" s="101" t="str">
        <f>IF('વિદ્યાર્થી માહિતી'!C27="","",'T-1'!I30)</f>
        <v/>
      </c>
      <c r="AR32" s="101" t="str">
        <f>IF('વિદ્યાર્થી માહિતી'!C27="","",'T-2'!I30)</f>
        <v/>
      </c>
      <c r="AS32" s="101" t="str">
        <f>IF('વિદ્યાર્થી માહિતી'!C27="","",'T-3'!H30)</f>
        <v/>
      </c>
      <c r="AT32" s="102" t="str">
        <f>IF('વિદ્યાર્થી માહિતી'!C27="","",આંતરિક!Z30)</f>
        <v/>
      </c>
      <c r="AU32" s="103" t="str">
        <f>IF('વિદ્યાર્થી માહિતી'!C27="","",ROUND(SUM(AQ32:AT32),0))</f>
        <v/>
      </c>
      <c r="AV32" s="104" t="str">
        <f>IF('વિદ્યાર્થી માહિતી'!C27="","",IF(AS32="LEFT","LEFT",ROUND(AU32/2,0)))</f>
        <v/>
      </c>
      <c r="AW32" s="105" t="str">
        <f>IF('વિદ્યાર્થી માહિતી'!C27="","",'સિદ્ધિ+કૃપા'!P30)</f>
        <v/>
      </c>
      <c r="AX32" s="101" t="str">
        <f>IF('વિદ્યાર્થી માહિતી'!C27="","",'સિદ્ધિ+કૃપા'!Q30)</f>
        <v/>
      </c>
      <c r="AY32" s="101" t="str">
        <f>IF('વિદ્યાર્થી માહિતી'!C27="","",IF(AS32="LEFT","LEFT",SUM(AV32:AX32)))</f>
        <v/>
      </c>
      <c r="AZ32" s="106" t="str">
        <f t="shared" si="6"/>
        <v/>
      </c>
      <c r="BB32" s="41" t="str">
        <f>IF('વિદ્યાર્થી માહિતી'!C27="","",'વિદ્યાર્થી માહિતી'!B27)</f>
        <v/>
      </c>
      <c r="BC32" s="41" t="str">
        <f>IF('વિદ્યાર્થી માહિતી'!C27="","",'વિદ્યાર્થી માહિતી'!C27)</f>
        <v/>
      </c>
      <c r="BD32" s="101" t="str">
        <f>IF('વિદ્યાર્થી માહિતી'!C27="","",'T-1'!J30)</f>
        <v/>
      </c>
      <c r="BE32" s="101" t="str">
        <f>IF('વિદ્યાર્થી માહિતી'!C27="","",'T-2'!J30)</f>
        <v/>
      </c>
      <c r="BF32" s="101" t="str">
        <f>IF('વિદ્યાર્થી માહિતી'!C27="","",'T-3'!I30)</f>
        <v/>
      </c>
      <c r="BG32" s="102" t="str">
        <f>IF('વિદ્યાર્થી માહિતી'!C27="","",આંતરિક!AF30)</f>
        <v/>
      </c>
      <c r="BH32" s="103" t="str">
        <f>IF('વિદ્યાર્થી માહિતી'!C27="","",ROUND(SUM(BD32:BG32),0))</f>
        <v/>
      </c>
      <c r="BI32" s="104" t="str">
        <f>IF('વિદ્યાર્થી માહિતી'!C27="","",IF(BF32="LEFT","LEFT",ROUND(BH32/2,0)))</f>
        <v/>
      </c>
      <c r="BJ32" s="105" t="str">
        <f>IF('વિદ્યાર્થી માહિતી'!C27="","",'સિદ્ધિ+કૃપા'!S30)</f>
        <v/>
      </c>
      <c r="BK32" s="101" t="str">
        <f>IF('વિદ્યાર્થી માહિતી'!C27="","",'સિદ્ધિ+કૃપા'!T30)</f>
        <v/>
      </c>
      <c r="BL32" s="101" t="str">
        <f>IF('વિદ્યાર્થી માહિતી'!C27="","",IF(BF32="LEFT","LEFT",SUM(BI32:BK32)))</f>
        <v/>
      </c>
      <c r="BM32" s="106" t="str">
        <f t="shared" si="7"/>
        <v/>
      </c>
      <c r="BO32" s="41" t="str">
        <f>IF('વિદ્યાર્થી માહિતી'!C27="","",'વિદ્યાર્થી માહિતી'!B27)</f>
        <v/>
      </c>
      <c r="BP32" s="41" t="str">
        <f>IF('વિદ્યાર્થી માહિતી'!C27="","",'વિદ્યાર્થી માહિતી'!C27)</f>
        <v/>
      </c>
      <c r="BQ32" s="101" t="str">
        <f>IF('વિદ્યાર્થી માહિતી'!C27="","",'T-1'!K30)</f>
        <v/>
      </c>
      <c r="BR32" s="101" t="str">
        <f>IF('વિદ્યાર્થી માહિતી'!C27="","",'T-2'!K30)</f>
        <v/>
      </c>
      <c r="BS32" s="101" t="str">
        <f>IF('વિદ્યાર્થી માહિતી'!C27="","",'T-3'!J30)</f>
        <v/>
      </c>
      <c r="BT32" s="102" t="str">
        <f>IF('વિદ્યાર્થી માહિતી'!C27="","",આંતરિક!AL30)</f>
        <v/>
      </c>
      <c r="BU32" s="103" t="str">
        <f>IF('વિદ્યાર્થી માહિતી'!C27="","",ROUND(SUM(BQ32:BT32),0))</f>
        <v/>
      </c>
      <c r="BV32" s="104" t="str">
        <f>IF('વિદ્યાર્થી માહિતી'!C27="","",IF(BS32="LEFT","LEFT",ROUND(BU32/2,0)))</f>
        <v/>
      </c>
      <c r="BW32" s="105" t="str">
        <f>IF('વિદ્યાર્થી માહિતી'!C27="","",'સિદ્ધિ+કૃપા'!V30)</f>
        <v/>
      </c>
      <c r="BX32" s="101" t="str">
        <f>IF('વિદ્યાર્થી માહિતી'!C27="","",'સિદ્ધિ+કૃપા'!W30)</f>
        <v/>
      </c>
      <c r="BY32" s="101" t="str">
        <f>IF('વિદ્યાર્થી માહિતી'!C27="","",IF(BS32="LEFT","LEFT",SUM(BV32:BX32)))</f>
        <v/>
      </c>
      <c r="BZ32" s="106" t="str">
        <f t="shared" si="8"/>
        <v/>
      </c>
      <c r="CB32" s="41" t="str">
        <f>IF('વિદ્યાર્થી માહિતી'!C27="","",'વિદ્યાર્થી માહિતી'!B27)</f>
        <v/>
      </c>
      <c r="CC32" s="41" t="str">
        <f>IF('વિદ્યાર્થી માહિતી'!C27="","",'વિદ્યાર્થી માહિતી'!C27)</f>
        <v/>
      </c>
      <c r="CD32" s="101" t="str">
        <f>IF('વિદ્યાર્થી માહિતી'!C27="","",'T-1'!L30)</f>
        <v/>
      </c>
      <c r="CE32" s="101" t="str">
        <f>IF('વિદ્યાર્થી માહિતી'!C27="","",'T-2'!L30)</f>
        <v/>
      </c>
      <c r="CF32" s="101" t="str">
        <f>IF('વિદ્યાર્થી માહિતી'!C27="","",'T-3'!K30)</f>
        <v/>
      </c>
      <c r="CG32" s="102" t="str">
        <f>IF('વિદ્યાર્થી માહિતી'!C27="","",આંતરિક!AR30)</f>
        <v/>
      </c>
      <c r="CH32" s="103" t="str">
        <f>IF('વિદ્યાર્થી માહિતી'!C27="","",ROUND(SUM(CD32:CG32),0))</f>
        <v/>
      </c>
      <c r="CI32" s="104" t="str">
        <f>IF('વિદ્યાર્થી માહિતી'!C27="","",IF(CF32="LEFT","LEFT",ROUND(CH32/2,0)))</f>
        <v/>
      </c>
      <c r="CJ32" s="105" t="str">
        <f>IF('વિદ્યાર્થી માહિતી'!C27="","",'સિદ્ધિ+કૃપા'!Y30)</f>
        <v/>
      </c>
      <c r="CK32" s="101" t="str">
        <f>IF('વિદ્યાર્થી માહિતી'!C27="","",'સિદ્ધિ+કૃપા'!Z30)</f>
        <v/>
      </c>
      <c r="CL32" s="101" t="str">
        <f>IF('વિદ્યાર્થી માહિતી'!C27="","",IF(CF32="LEFT","LEFT",SUM(CI32:CK32)))</f>
        <v/>
      </c>
      <c r="CM32" s="106" t="str">
        <f t="shared" si="9"/>
        <v/>
      </c>
      <c r="CO32" s="41" t="str">
        <f>IF('વિદ્યાર્થી માહિતી'!B27="","",'વિદ્યાર્થી માહિતી'!B27)</f>
        <v/>
      </c>
      <c r="CP32" s="41" t="str">
        <f>IF('વિદ્યાર્થી માહિતી'!C27="","",'વિદ્યાર્થી માહિતી'!C27)</f>
        <v/>
      </c>
      <c r="CQ32" s="101" t="str">
        <f>IF('વિદ્યાર્થી માહિતી'!C27="","",'T-3'!L30)</f>
        <v/>
      </c>
      <c r="CR32" s="101" t="str">
        <f>IF('વિદ્યાર્થી માહિતી'!C27="","",'T-3'!M30)</f>
        <v/>
      </c>
      <c r="CS32" s="102" t="str">
        <f>IF('વિદ્યાર્થી માહિતી'!C27="","",આંતરિક!AV30)</f>
        <v/>
      </c>
      <c r="CT32" s="104" t="str">
        <f>IF('વિદ્યાર્થી માહિતી'!C27="","",SUM(CQ32:CS32))</f>
        <v/>
      </c>
      <c r="CU32" s="105" t="str">
        <f>IF('વિદ્યાર્થી માહિતી'!C27="","",'સિદ્ધિ+કૃપા'!AB30)</f>
        <v/>
      </c>
      <c r="CV32" s="101" t="str">
        <f>IF('વિદ્યાર્થી માહિતી'!C27="","",'સિદ્ધિ+કૃપા'!AC30)</f>
        <v/>
      </c>
      <c r="CW32" s="101" t="str">
        <f>IF('વિદ્યાર્થી માહિતી'!C27="","",SUM(CT32:CV32))</f>
        <v/>
      </c>
      <c r="CX32" s="106" t="str">
        <f t="shared" si="10"/>
        <v/>
      </c>
      <c r="CZ32" s="41" t="str">
        <f>IF('વિદ્યાર્થી માહિતી'!C27="","",'વિદ્યાર્થી માહિતી'!B27)</f>
        <v/>
      </c>
      <c r="DA32" s="41" t="str">
        <f>IF('વિદ્યાર્થી માહિતી'!C27="","",'વિદ્યાર્થી માહિતી'!C27)</f>
        <v/>
      </c>
      <c r="DB32" s="101" t="str">
        <f>IF('વિદ્યાર્થી માહિતી'!C27="","",'T-3'!N30)</f>
        <v/>
      </c>
      <c r="DC32" s="101" t="str">
        <f>IF('વિદ્યાર્થી માહિતી'!C27="","",'T-3'!O30)</f>
        <v/>
      </c>
      <c r="DD32" s="102" t="str">
        <f>IF('વિદ્યાર્થી માહિતી'!C27="","",આંતરિક!AZ30)</f>
        <v/>
      </c>
      <c r="DE32" s="104" t="str">
        <f>IF('વિદ્યાર્થી માહિતી'!C27="","",SUM(DB32:DD32))</f>
        <v/>
      </c>
      <c r="DF32" s="105" t="str">
        <f>IF('વિદ્યાર્થી માહિતી'!C27="","",'સિદ્ધિ+કૃપા'!AE30)</f>
        <v/>
      </c>
      <c r="DG32" s="101" t="str">
        <f>IF('વિદ્યાર્થી માહિતી'!C27="","",'સિદ્ધિ+કૃપા'!AF30)</f>
        <v/>
      </c>
      <c r="DH32" s="101" t="str">
        <f>IF('વિદ્યાર્થી માહિતી'!C27="","",SUM(DE32:DG32))</f>
        <v/>
      </c>
      <c r="DI32" s="106" t="str">
        <f t="shared" si="11"/>
        <v/>
      </c>
      <c r="DJ32" s="25" t="str">
        <f>IF('વિદ્યાર્થી માહિતી'!M27="","",'વિદ્યાર્થી માહિતી'!M27)</f>
        <v/>
      </c>
      <c r="DK32" s="41" t="str">
        <f>IF('વિદ્યાર્થી માહિતી'!C27="","",'વિદ્યાર્થી માહિતી'!B27)</f>
        <v/>
      </c>
      <c r="DL32" s="41" t="str">
        <f>IF('વિદ્યાર્થી માહિતી'!C27="","",'વિદ્યાર્થી માહિતી'!C27)</f>
        <v/>
      </c>
      <c r="DM32" s="101" t="str">
        <f>IF('વિદ્યાર્થી માહિતી'!C27="","",'T-3'!P30)</f>
        <v/>
      </c>
      <c r="DN32" s="101" t="str">
        <f>IF('વિદ્યાર્થી માહિતી'!C27="","",'T-3'!Q30)</f>
        <v/>
      </c>
      <c r="DO32" s="102" t="str">
        <f>IF('વિદ્યાર્થી માહિતી'!C27="","",આંતરિક!BD30)</f>
        <v/>
      </c>
      <c r="DP32" s="104" t="str">
        <f>IF('વિદ્યાર્થી માહિતી'!C27="","",SUM(DM32:DO32))</f>
        <v/>
      </c>
      <c r="DQ32" s="105" t="str">
        <f>IF('વિદ્યાર્થી માહિતી'!C27="","",'સિદ્ધિ+કૃપા'!AH30)</f>
        <v/>
      </c>
      <c r="DR32" s="101" t="str">
        <f>IF('વિદ્યાર્થી માહિતી'!C27="","",'સિદ્ધિ+કૃપા'!AI30)</f>
        <v/>
      </c>
      <c r="DS32" s="101" t="str">
        <f>IF('વિદ્યાર્થી માહિતી'!C27="","",SUM(DP32:DR32))</f>
        <v/>
      </c>
      <c r="DT32" s="106" t="str">
        <f t="shared" si="12"/>
        <v/>
      </c>
      <c r="DU32" s="255" t="str">
        <f>IF('વિદ્યાર્થી માહિતી'!C27="","",IF(I32="LEFT","LEFT",IF(V32="LEFT","LEFT",IF(AI32="LEFT","LEFT",IF(AV32="LEFT","LEFT",IF(BI32="LEFT","LEFT",IF(BV32="LEFT","LEFT",IF(CI32="LEFT","LEFT","P"))))))))</f>
        <v/>
      </c>
      <c r="DV32" s="255" t="str">
        <f>IF('વિદ્યાર્થી માહિતી'!C27="","",IF(DU32="LEFT","LEFT",IF(L32&lt;33,"નાપાસ",IF(Y32&lt;33,"નાપાસ",IF(AL32&lt;33,"નાપાસ",IF(AY32&lt;33,"નાપાસ",IF(BL32&lt;33,"નાપાસ",IF(BY32&lt;33,"નાપાસ",IF(CL32&lt;33,"નાપાસ",IF(CW32&lt;33,"નાપાસ",IF(DH32&lt;33,"નાપાસ",IF(DS32&lt;33,"નાપાસ","પાસ"))))))))))))</f>
        <v/>
      </c>
      <c r="DW32" s="255" t="str">
        <f>IF('વિદ્યાર્થી માહિતી'!C27="","",IF(J32&gt;0,"સિદ્ધિગુણથી પાસ",IF(W32&gt;0,"સિદ્ધિગુણથી પાસ",IF(AJ32&gt;0,"સિદ્ધિગુણથી પાસ",IF(AW32&gt;0,"સિદ્ધિગુણથી પાસ",IF(BJ32&gt;0,"સિદ્ધિગુણથી પાસ",IF(BW32&gt;0,"સિદ્ધિગુણથી પાસ",IF(CJ32&gt;0,"સિદ્ધિગુણથી પાસ",DV32))))))))</f>
        <v/>
      </c>
      <c r="DX32" s="255" t="str">
        <f>IF('વિદ્યાર્થી માહિતી'!C27="","",IF(K32&gt;0,"કૃપાગુણથી પાસ",IF(X32&gt;0,"કૃપાગુણથી પાસ",IF(AK32&gt;0,"કૃપાગુણથી પાસ",IF(AX32&gt;0,"કૃપાગુણથી પાસ",IF(BK32&gt;0,"કૃપાગુણથી પાસ",IF(BX32&gt;0,"કૃપાગુણથી પાસ",IF(CK32&gt;0,"કૃપાગુણથી પાસ",DV32))))))))</f>
        <v/>
      </c>
      <c r="DY32" s="255" t="str">
        <f>IF('સમગ્ર પરિણામ '!DX32="કૃપાગુણથી પાસ","કૃપાગુણથી પાસ",IF(DW32="સિદ્ધિગુણથી પાસ","સિદ્ધિગુણથી પાસ",DX32))</f>
        <v/>
      </c>
      <c r="DZ32" s="130" t="str">
        <f>IF('વિદ્યાર્થી માહિતી'!C27="","",'વિદ્યાર્થી માહિતી'!G27)</f>
        <v/>
      </c>
      <c r="EA32" s="45" t="str">
        <f>'S1'!N29</f>
        <v/>
      </c>
    </row>
    <row r="33" spans="1:131" ht="23.25" customHeight="1" x14ac:dyDescent="0.2">
      <c r="A33" s="41">
        <f>'વિદ્યાર્થી માહિતી'!A28</f>
        <v>27</v>
      </c>
      <c r="B33" s="41" t="str">
        <f>IF('વિદ્યાર્થી માહિતી'!B28="","",'વિદ્યાર્થી માહિતી'!B28)</f>
        <v/>
      </c>
      <c r="C33" s="52" t="str">
        <f>IF('વિદ્યાર્થી માહિતી'!C28="","",'વિદ્યાર્થી માહિતી'!C28)</f>
        <v/>
      </c>
      <c r="D33" s="101" t="str">
        <f>IF('વિદ્યાર્થી માહિતી'!C28="","",'T-1'!F31)</f>
        <v/>
      </c>
      <c r="E33" s="101" t="str">
        <f>IF('વિદ્યાર્થી માહિતી'!C28="","",'T-2'!F31)</f>
        <v/>
      </c>
      <c r="F33" s="101" t="str">
        <f>IF('વિદ્યાર્થી માહિતી'!C28="","",'T-3'!E31)</f>
        <v/>
      </c>
      <c r="G33" s="102" t="str">
        <f>IF('વિદ્યાર્થી માહિતી'!C28="","",આંતરિક!H31)</f>
        <v/>
      </c>
      <c r="H33" s="103" t="str">
        <f t="shared" si="0"/>
        <v/>
      </c>
      <c r="I33" s="104" t="str">
        <f t="shared" si="1"/>
        <v/>
      </c>
      <c r="J33" s="105" t="str">
        <f>IF('વિદ્યાર્થી માહિતી'!C28="","",'સિદ્ધિ+કૃપા'!G31)</f>
        <v/>
      </c>
      <c r="K33" s="101" t="str">
        <f>IF('વિદ્યાર્થી માહિતી'!C28="","",'સિદ્ધિ+કૃપા'!H31)</f>
        <v/>
      </c>
      <c r="L33" s="101" t="str">
        <f t="shared" si="2"/>
        <v/>
      </c>
      <c r="M33" s="106" t="str">
        <f t="shared" si="3"/>
        <v/>
      </c>
      <c r="O33" s="41" t="str">
        <f>IF('વિદ્યાર્થી માહિતી'!B28="","",'વિદ્યાર્થી માહિતી'!B28)</f>
        <v/>
      </c>
      <c r="P33" s="41" t="str">
        <f>IF('વિદ્યાર્થી માહિતી'!C28="","",'વિદ્યાર્થી માહિતી'!C28)</f>
        <v/>
      </c>
      <c r="Q33" s="101" t="str">
        <f>IF('વિદ્યાર્થી માહિતી'!C28="","",'T-1'!G31)</f>
        <v/>
      </c>
      <c r="R33" s="101" t="str">
        <f>IF('વિદ્યાર્થી માહિતી'!C28="","",'T-2'!G31)</f>
        <v/>
      </c>
      <c r="S33" s="101" t="str">
        <f>IF('વિદ્યાર્થી માહિતી'!C28="","",'T-3'!F31)</f>
        <v/>
      </c>
      <c r="T33" s="102" t="str">
        <f>IF('વિદ્યાર્થી માહિતી'!C28="","",આંતરિક!N31)</f>
        <v/>
      </c>
      <c r="U33" s="103" t="str">
        <f>IF('વિદ્યાર્થી માહિતી'!C28="","",ROUND(SUM(Q33:T33),0))</f>
        <v/>
      </c>
      <c r="V33" s="104" t="str">
        <f>IF('વિદ્યાર્થી માહિતી'!C28="","",IF(S33="LEFT","LEFT",ROUND(U33/2,0)))</f>
        <v/>
      </c>
      <c r="W33" s="105" t="str">
        <f>IF('વિદ્યાર્થી માહિતી'!C28="","",'સિદ્ધિ+કૃપા'!J31)</f>
        <v/>
      </c>
      <c r="X33" s="101" t="str">
        <f>IF('વિદ્યાર્થી માહિતી'!C28="","",'સિદ્ધિ+કૃપા'!K31)</f>
        <v/>
      </c>
      <c r="Y33" s="101" t="str">
        <f>IF('વિદ્યાર્થી માહિતી'!C28="","",IF(S33="LEFT","LEFT",SUM(V33:X33)))</f>
        <v/>
      </c>
      <c r="Z33" s="106" t="str">
        <f t="shared" si="4"/>
        <v/>
      </c>
      <c r="AB33" s="41" t="str">
        <f>IF('વિદ્યાર્થી માહિતી'!B28="","",'વિદ્યાર્થી માહિતી'!B28)</f>
        <v/>
      </c>
      <c r="AC33" s="41" t="str">
        <f>IF('વિદ્યાર્થી માહિતી'!C28="","",'વિદ્યાર્થી માહિતી'!C28)</f>
        <v/>
      </c>
      <c r="AD33" s="101" t="str">
        <f>IF('વિદ્યાર્થી માહિતી'!C28="","",'T-1'!H31)</f>
        <v/>
      </c>
      <c r="AE33" s="101" t="str">
        <f>IF('વિદ્યાર્થી માહિતી'!C28="","",'T-2'!H31)</f>
        <v/>
      </c>
      <c r="AF33" s="101" t="str">
        <f>IF('વિદ્યાર્થી માહિતી'!C28="","",'T-3'!G31)</f>
        <v/>
      </c>
      <c r="AG33" s="102" t="str">
        <f>IF('વિદ્યાર્થી માહિતી'!C28="","",આંતરિક!T31)</f>
        <v/>
      </c>
      <c r="AH33" s="103" t="str">
        <f>IF('વિદ્યાર્થી માહિતી'!C28="","",ROUND(SUM(AD33:AG33),0))</f>
        <v/>
      </c>
      <c r="AI33" s="104" t="str">
        <f>IF('વિદ્યાર્થી માહિતી'!C28="","",IF(AF33="LEFT","LEFT",ROUND(AH33/2,0)))</f>
        <v/>
      </c>
      <c r="AJ33" s="105" t="str">
        <f>IF('વિદ્યાર્થી માહિતી'!C28="","",'સિદ્ધિ+કૃપા'!M31)</f>
        <v/>
      </c>
      <c r="AK33" s="101" t="str">
        <f>IF('વિદ્યાર્થી માહિતી'!C28="","",'સિદ્ધિ+કૃપા'!N31)</f>
        <v/>
      </c>
      <c r="AL33" s="101" t="str">
        <f>IF('વિદ્યાર્થી માહિતી'!C28="","",IF(AF33="LEFT","LEFT",SUM(AI33:AK33)))</f>
        <v/>
      </c>
      <c r="AM33" s="106" t="str">
        <f t="shared" si="5"/>
        <v/>
      </c>
      <c r="AO33" s="41" t="str">
        <f>IF('વિદ્યાર્થી માહિતી'!B28="","",'વિદ્યાર્થી માહિતી'!B28)</f>
        <v/>
      </c>
      <c r="AP33" s="41" t="str">
        <f>IF('વિદ્યાર્થી માહિતી'!C28="","",'વિદ્યાર્થી માહિતી'!C28)</f>
        <v/>
      </c>
      <c r="AQ33" s="101" t="str">
        <f>IF('વિદ્યાર્થી માહિતી'!C28="","",'T-1'!I31)</f>
        <v/>
      </c>
      <c r="AR33" s="101" t="str">
        <f>IF('વિદ્યાર્થી માહિતી'!C28="","",'T-2'!I31)</f>
        <v/>
      </c>
      <c r="AS33" s="101" t="str">
        <f>IF('વિદ્યાર્થી માહિતી'!C28="","",'T-3'!H31)</f>
        <v/>
      </c>
      <c r="AT33" s="102" t="str">
        <f>IF('વિદ્યાર્થી માહિતી'!C28="","",આંતરિક!Z31)</f>
        <v/>
      </c>
      <c r="AU33" s="103" t="str">
        <f>IF('વિદ્યાર્થી માહિતી'!C28="","",ROUND(SUM(AQ33:AT33),0))</f>
        <v/>
      </c>
      <c r="AV33" s="104" t="str">
        <f>IF('વિદ્યાર્થી માહિતી'!C28="","",IF(AS33="LEFT","LEFT",ROUND(AU33/2,0)))</f>
        <v/>
      </c>
      <c r="AW33" s="105" t="str">
        <f>IF('વિદ્યાર્થી માહિતી'!C28="","",'સિદ્ધિ+કૃપા'!P31)</f>
        <v/>
      </c>
      <c r="AX33" s="101" t="str">
        <f>IF('વિદ્યાર્થી માહિતી'!C28="","",'સિદ્ધિ+કૃપા'!Q31)</f>
        <v/>
      </c>
      <c r="AY33" s="101" t="str">
        <f>IF('વિદ્યાર્થી માહિતી'!C28="","",IF(AS33="LEFT","LEFT",SUM(AV33:AX33)))</f>
        <v/>
      </c>
      <c r="AZ33" s="106" t="str">
        <f t="shared" si="6"/>
        <v/>
      </c>
      <c r="BB33" s="41" t="str">
        <f>IF('વિદ્યાર્થી માહિતી'!C28="","",'વિદ્યાર્થી માહિતી'!B28)</f>
        <v/>
      </c>
      <c r="BC33" s="41" t="str">
        <f>IF('વિદ્યાર્થી માહિતી'!C28="","",'વિદ્યાર્થી માહિતી'!C28)</f>
        <v/>
      </c>
      <c r="BD33" s="101" t="str">
        <f>IF('વિદ્યાર્થી માહિતી'!C28="","",'T-1'!J31)</f>
        <v/>
      </c>
      <c r="BE33" s="101" t="str">
        <f>IF('વિદ્યાર્થી માહિતી'!C28="","",'T-2'!J31)</f>
        <v/>
      </c>
      <c r="BF33" s="101" t="str">
        <f>IF('વિદ્યાર્થી માહિતી'!C28="","",'T-3'!I31)</f>
        <v/>
      </c>
      <c r="BG33" s="102" t="str">
        <f>IF('વિદ્યાર્થી માહિતી'!C28="","",આંતરિક!AF31)</f>
        <v/>
      </c>
      <c r="BH33" s="103" t="str">
        <f>IF('વિદ્યાર્થી માહિતી'!C28="","",ROUND(SUM(BD33:BG33),0))</f>
        <v/>
      </c>
      <c r="BI33" s="104" t="str">
        <f>IF('વિદ્યાર્થી માહિતી'!C28="","",IF(BF33="LEFT","LEFT",ROUND(BH33/2,0)))</f>
        <v/>
      </c>
      <c r="BJ33" s="105" t="str">
        <f>IF('વિદ્યાર્થી માહિતી'!C28="","",'સિદ્ધિ+કૃપા'!S31)</f>
        <v/>
      </c>
      <c r="BK33" s="101" t="str">
        <f>IF('વિદ્યાર્થી માહિતી'!C28="","",'સિદ્ધિ+કૃપા'!T31)</f>
        <v/>
      </c>
      <c r="BL33" s="101" t="str">
        <f>IF('વિદ્યાર્થી માહિતી'!C28="","",IF(BF33="LEFT","LEFT",SUM(BI33:BK33)))</f>
        <v/>
      </c>
      <c r="BM33" s="106" t="str">
        <f t="shared" si="7"/>
        <v/>
      </c>
      <c r="BO33" s="41" t="str">
        <f>IF('વિદ્યાર્થી માહિતી'!C28="","",'વિદ્યાર્થી માહિતી'!B28)</f>
        <v/>
      </c>
      <c r="BP33" s="41" t="str">
        <f>IF('વિદ્યાર્થી માહિતી'!C28="","",'વિદ્યાર્થી માહિતી'!C28)</f>
        <v/>
      </c>
      <c r="BQ33" s="101" t="str">
        <f>IF('વિદ્યાર્થી માહિતી'!C28="","",'T-1'!K31)</f>
        <v/>
      </c>
      <c r="BR33" s="101" t="str">
        <f>IF('વિદ્યાર્થી માહિતી'!C28="","",'T-2'!K31)</f>
        <v/>
      </c>
      <c r="BS33" s="101" t="str">
        <f>IF('વિદ્યાર્થી માહિતી'!C28="","",'T-3'!J31)</f>
        <v/>
      </c>
      <c r="BT33" s="102" t="str">
        <f>IF('વિદ્યાર્થી માહિતી'!C28="","",આંતરિક!AL31)</f>
        <v/>
      </c>
      <c r="BU33" s="103" t="str">
        <f>IF('વિદ્યાર્થી માહિતી'!C28="","",ROUND(SUM(BQ33:BT33),0))</f>
        <v/>
      </c>
      <c r="BV33" s="104" t="str">
        <f>IF('વિદ્યાર્થી માહિતી'!C28="","",IF(BS33="LEFT","LEFT",ROUND(BU33/2,0)))</f>
        <v/>
      </c>
      <c r="BW33" s="105" t="str">
        <f>IF('વિદ્યાર્થી માહિતી'!C28="","",'સિદ્ધિ+કૃપા'!V31)</f>
        <v/>
      </c>
      <c r="BX33" s="101" t="str">
        <f>IF('વિદ્યાર્થી માહિતી'!C28="","",'સિદ્ધિ+કૃપા'!W31)</f>
        <v/>
      </c>
      <c r="BY33" s="101" t="str">
        <f>IF('વિદ્યાર્થી માહિતી'!C28="","",IF(BS33="LEFT","LEFT",SUM(BV33:BX33)))</f>
        <v/>
      </c>
      <c r="BZ33" s="106" t="str">
        <f t="shared" si="8"/>
        <v/>
      </c>
      <c r="CB33" s="41" t="str">
        <f>IF('વિદ્યાર્થી માહિતી'!C28="","",'વિદ્યાર્થી માહિતી'!B28)</f>
        <v/>
      </c>
      <c r="CC33" s="41" t="str">
        <f>IF('વિદ્યાર્થી માહિતી'!C28="","",'વિદ્યાર્થી માહિતી'!C28)</f>
        <v/>
      </c>
      <c r="CD33" s="101" t="str">
        <f>IF('વિદ્યાર્થી માહિતી'!C28="","",'T-1'!L31)</f>
        <v/>
      </c>
      <c r="CE33" s="101" t="str">
        <f>IF('વિદ્યાર્થી માહિતી'!C28="","",'T-2'!L31)</f>
        <v/>
      </c>
      <c r="CF33" s="101" t="str">
        <f>IF('વિદ્યાર્થી માહિતી'!C28="","",'T-3'!K31)</f>
        <v/>
      </c>
      <c r="CG33" s="102" t="str">
        <f>IF('વિદ્યાર્થી માહિતી'!C28="","",આંતરિક!AR31)</f>
        <v/>
      </c>
      <c r="CH33" s="103" t="str">
        <f>IF('વિદ્યાર્થી માહિતી'!C28="","",ROUND(SUM(CD33:CG33),0))</f>
        <v/>
      </c>
      <c r="CI33" s="104" t="str">
        <f>IF('વિદ્યાર્થી માહિતી'!C28="","",IF(CF33="LEFT","LEFT",ROUND(CH33/2,0)))</f>
        <v/>
      </c>
      <c r="CJ33" s="105" t="str">
        <f>IF('વિદ્યાર્થી માહિતી'!C28="","",'સિદ્ધિ+કૃપા'!Y31)</f>
        <v/>
      </c>
      <c r="CK33" s="101" t="str">
        <f>IF('વિદ્યાર્થી માહિતી'!C28="","",'સિદ્ધિ+કૃપા'!Z31)</f>
        <v/>
      </c>
      <c r="CL33" s="101" t="str">
        <f>IF('વિદ્યાર્થી માહિતી'!C28="","",IF(CF33="LEFT","LEFT",SUM(CI33:CK33)))</f>
        <v/>
      </c>
      <c r="CM33" s="106" t="str">
        <f t="shared" si="9"/>
        <v/>
      </c>
      <c r="CO33" s="41" t="str">
        <f>IF('વિદ્યાર્થી માહિતી'!B28="","",'વિદ્યાર્થી માહિતી'!B28)</f>
        <v/>
      </c>
      <c r="CP33" s="41" t="str">
        <f>IF('વિદ્યાર્થી માહિતી'!C28="","",'વિદ્યાર્થી માહિતી'!C28)</f>
        <v/>
      </c>
      <c r="CQ33" s="101" t="str">
        <f>IF('વિદ્યાર્થી માહિતી'!C28="","",'T-3'!L31)</f>
        <v/>
      </c>
      <c r="CR33" s="101" t="str">
        <f>IF('વિદ્યાર્થી માહિતી'!C28="","",'T-3'!M31)</f>
        <v/>
      </c>
      <c r="CS33" s="102" t="str">
        <f>IF('વિદ્યાર્થી માહિતી'!C28="","",આંતરિક!AV31)</f>
        <v/>
      </c>
      <c r="CT33" s="104" t="str">
        <f>IF('વિદ્યાર્થી માહિતી'!C28="","",SUM(CQ33:CS33))</f>
        <v/>
      </c>
      <c r="CU33" s="105" t="str">
        <f>IF('વિદ્યાર્થી માહિતી'!C28="","",'સિદ્ધિ+કૃપા'!AB31)</f>
        <v/>
      </c>
      <c r="CV33" s="101" t="str">
        <f>IF('વિદ્યાર્થી માહિતી'!C28="","",'સિદ્ધિ+કૃપા'!AC31)</f>
        <v/>
      </c>
      <c r="CW33" s="101" t="str">
        <f>IF('વિદ્યાર્થી માહિતી'!C28="","",SUM(CT33:CV33))</f>
        <v/>
      </c>
      <c r="CX33" s="106" t="str">
        <f t="shared" si="10"/>
        <v/>
      </c>
      <c r="CZ33" s="41" t="str">
        <f>IF('વિદ્યાર્થી માહિતી'!C28="","",'વિદ્યાર્થી માહિતી'!B28)</f>
        <v/>
      </c>
      <c r="DA33" s="41" t="str">
        <f>IF('વિદ્યાર્થી માહિતી'!C28="","",'વિદ્યાર્થી માહિતી'!C28)</f>
        <v/>
      </c>
      <c r="DB33" s="101" t="str">
        <f>IF('વિદ્યાર્થી માહિતી'!C28="","",'T-3'!N31)</f>
        <v/>
      </c>
      <c r="DC33" s="101" t="str">
        <f>IF('વિદ્યાર્થી માહિતી'!C28="","",'T-3'!O31)</f>
        <v/>
      </c>
      <c r="DD33" s="102" t="str">
        <f>IF('વિદ્યાર્થી માહિતી'!C28="","",આંતરિક!AZ31)</f>
        <v/>
      </c>
      <c r="DE33" s="104" t="str">
        <f>IF('વિદ્યાર્થી માહિતી'!C28="","",SUM(DB33:DD33))</f>
        <v/>
      </c>
      <c r="DF33" s="105" t="str">
        <f>IF('વિદ્યાર્થી માહિતી'!C28="","",'સિદ્ધિ+કૃપા'!AE31)</f>
        <v/>
      </c>
      <c r="DG33" s="101" t="str">
        <f>IF('વિદ્યાર્થી માહિતી'!C28="","",'સિદ્ધિ+કૃપા'!AF31)</f>
        <v/>
      </c>
      <c r="DH33" s="101" t="str">
        <f>IF('વિદ્યાર્થી માહિતી'!C28="","",SUM(DE33:DG33))</f>
        <v/>
      </c>
      <c r="DI33" s="106" t="str">
        <f t="shared" si="11"/>
        <v/>
      </c>
      <c r="DJ33" s="25" t="str">
        <f>IF('વિદ્યાર્થી માહિતી'!M28="","",'વિદ્યાર્થી માહિતી'!M28)</f>
        <v/>
      </c>
      <c r="DK33" s="41" t="str">
        <f>IF('વિદ્યાર્થી માહિતી'!C28="","",'વિદ્યાર્થી માહિતી'!B28)</f>
        <v/>
      </c>
      <c r="DL33" s="41" t="str">
        <f>IF('વિદ્યાર્થી માહિતી'!C28="","",'વિદ્યાર્થી માહિતી'!C28)</f>
        <v/>
      </c>
      <c r="DM33" s="101" t="str">
        <f>IF('વિદ્યાર્થી માહિતી'!C28="","",'T-3'!P31)</f>
        <v/>
      </c>
      <c r="DN33" s="101" t="str">
        <f>IF('વિદ્યાર્થી માહિતી'!C28="","",'T-3'!Q31)</f>
        <v/>
      </c>
      <c r="DO33" s="102" t="str">
        <f>IF('વિદ્યાર્થી માહિતી'!C28="","",આંતરિક!BD31)</f>
        <v/>
      </c>
      <c r="DP33" s="104" t="str">
        <f>IF('વિદ્યાર્થી માહિતી'!C28="","",SUM(DM33:DO33))</f>
        <v/>
      </c>
      <c r="DQ33" s="105" t="str">
        <f>IF('વિદ્યાર્થી માહિતી'!C28="","",'સિદ્ધિ+કૃપા'!AH31)</f>
        <v/>
      </c>
      <c r="DR33" s="101" t="str">
        <f>IF('વિદ્યાર્થી માહિતી'!C28="","",'સિદ્ધિ+કૃપા'!AI31)</f>
        <v/>
      </c>
      <c r="DS33" s="101" t="str">
        <f>IF('વિદ્યાર્થી માહિતી'!C28="","",SUM(DP33:DR33))</f>
        <v/>
      </c>
      <c r="DT33" s="106" t="str">
        <f t="shared" si="12"/>
        <v/>
      </c>
      <c r="DU33" s="255" t="str">
        <f>IF('વિદ્યાર્થી માહિતી'!C28="","",IF(I33="LEFT","LEFT",IF(V33="LEFT","LEFT",IF(AI33="LEFT","LEFT",IF(AV33="LEFT","LEFT",IF(BI33="LEFT","LEFT",IF(BV33="LEFT","LEFT",IF(CI33="LEFT","LEFT","P"))))))))</f>
        <v/>
      </c>
      <c r="DV33" s="255" t="str">
        <f>IF('વિદ્યાર્થી માહિતી'!C28="","",IF(DU33="LEFT","LEFT",IF(L33&lt;33,"નાપાસ",IF(Y33&lt;33,"નાપાસ",IF(AL33&lt;33,"નાપાસ",IF(AY33&lt;33,"નાપાસ",IF(BL33&lt;33,"નાપાસ",IF(BY33&lt;33,"નાપાસ",IF(CL33&lt;33,"નાપાસ",IF(CW33&lt;33,"નાપાસ",IF(DH33&lt;33,"નાપાસ",IF(DS33&lt;33,"નાપાસ","પાસ"))))))))))))</f>
        <v/>
      </c>
      <c r="DW33" s="255" t="str">
        <f>IF('વિદ્યાર્થી માહિતી'!C28="","",IF(J33&gt;0,"સિદ્ધિગુણથી પાસ",IF(W33&gt;0,"સિદ્ધિગુણથી પાસ",IF(AJ33&gt;0,"સિદ્ધિગુણથી પાસ",IF(AW33&gt;0,"સિદ્ધિગુણથી પાસ",IF(BJ33&gt;0,"સિદ્ધિગુણથી પાસ",IF(BW33&gt;0,"સિદ્ધિગુણથી પાસ",IF(CJ33&gt;0,"સિદ્ધિગુણથી પાસ",DV33))))))))</f>
        <v/>
      </c>
      <c r="DX33" s="255" t="str">
        <f>IF('વિદ્યાર્થી માહિતી'!C28="","",IF(K33&gt;0,"કૃપાગુણથી પાસ",IF(X33&gt;0,"કૃપાગુણથી પાસ",IF(AK33&gt;0,"કૃપાગુણથી પાસ",IF(AX33&gt;0,"કૃપાગુણથી પાસ",IF(BK33&gt;0,"કૃપાગુણથી પાસ",IF(BX33&gt;0,"કૃપાગુણથી પાસ",IF(CK33&gt;0,"કૃપાગુણથી પાસ",DV33))))))))</f>
        <v/>
      </c>
      <c r="DY33" s="255" t="str">
        <f>IF('સમગ્ર પરિણામ '!DX33="કૃપાગુણથી પાસ","કૃપાગુણથી પાસ",IF(DW33="સિદ્ધિગુણથી પાસ","સિદ્ધિગુણથી પાસ",DX33))</f>
        <v/>
      </c>
      <c r="DZ33" s="130" t="str">
        <f>IF('વિદ્યાર્થી માહિતી'!C28="","",'વિદ્યાર્થી માહિતી'!G28)</f>
        <v/>
      </c>
      <c r="EA33" s="45" t="str">
        <f>'S1'!N30</f>
        <v/>
      </c>
    </row>
    <row r="34" spans="1:131" ht="23.25" customHeight="1" x14ac:dyDescent="0.2">
      <c r="A34" s="41">
        <f>'વિદ્યાર્થી માહિતી'!A29</f>
        <v>28</v>
      </c>
      <c r="B34" s="41" t="str">
        <f>IF('વિદ્યાર્થી માહિતી'!B29="","",'વિદ્યાર્થી માહિતી'!B29)</f>
        <v/>
      </c>
      <c r="C34" s="52" t="str">
        <f>IF('વિદ્યાર્થી માહિતી'!C29="","",'વિદ્યાર્થી માહિતી'!C29)</f>
        <v/>
      </c>
      <c r="D34" s="101" t="str">
        <f>IF('વિદ્યાર્થી માહિતી'!C29="","",'T-1'!F32)</f>
        <v/>
      </c>
      <c r="E34" s="101" t="str">
        <f>IF('વિદ્યાર્થી માહિતી'!C29="","",'T-2'!F32)</f>
        <v/>
      </c>
      <c r="F34" s="101" t="str">
        <f>IF('વિદ્યાર્થી માહિતી'!C29="","",'T-3'!E32)</f>
        <v/>
      </c>
      <c r="G34" s="102" t="str">
        <f>IF('વિદ્યાર્થી માહિતી'!C29="","",આંતરિક!H32)</f>
        <v/>
      </c>
      <c r="H34" s="103" t="str">
        <f t="shared" si="0"/>
        <v/>
      </c>
      <c r="I34" s="104" t="str">
        <f t="shared" si="1"/>
        <v/>
      </c>
      <c r="J34" s="105" t="str">
        <f>IF('વિદ્યાર્થી માહિતી'!C29="","",'સિદ્ધિ+કૃપા'!G32)</f>
        <v/>
      </c>
      <c r="K34" s="101" t="str">
        <f>IF('વિદ્યાર્થી માહિતી'!C29="","",'સિદ્ધિ+કૃપા'!H32)</f>
        <v/>
      </c>
      <c r="L34" s="101" t="str">
        <f t="shared" si="2"/>
        <v/>
      </c>
      <c r="M34" s="106" t="str">
        <f t="shared" si="3"/>
        <v/>
      </c>
      <c r="O34" s="41" t="str">
        <f>IF('વિદ્યાર્થી માહિતી'!B29="","",'વિદ્યાર્થી માહિતી'!B29)</f>
        <v/>
      </c>
      <c r="P34" s="41" t="str">
        <f>IF('વિદ્યાર્થી માહિતી'!C29="","",'વિદ્યાર્થી માહિતી'!C29)</f>
        <v/>
      </c>
      <c r="Q34" s="101" t="str">
        <f>IF('વિદ્યાર્થી માહિતી'!C29="","",'T-1'!G32)</f>
        <v/>
      </c>
      <c r="R34" s="101" t="str">
        <f>IF('વિદ્યાર્થી માહિતી'!C29="","",'T-2'!G32)</f>
        <v/>
      </c>
      <c r="S34" s="101" t="str">
        <f>IF('વિદ્યાર્થી માહિતી'!C29="","",'T-3'!F32)</f>
        <v/>
      </c>
      <c r="T34" s="102" t="str">
        <f>IF('વિદ્યાર્થી માહિતી'!C29="","",આંતરિક!N32)</f>
        <v/>
      </c>
      <c r="U34" s="103" t="str">
        <f>IF('વિદ્યાર્થી માહિતી'!C29="","",ROUND(SUM(Q34:T34),0))</f>
        <v/>
      </c>
      <c r="V34" s="104" t="str">
        <f>IF('વિદ્યાર્થી માહિતી'!C29="","",IF(S34="LEFT","LEFT",ROUND(U34/2,0)))</f>
        <v/>
      </c>
      <c r="W34" s="105" t="str">
        <f>IF('વિદ્યાર્થી માહિતી'!C29="","",'સિદ્ધિ+કૃપા'!J32)</f>
        <v/>
      </c>
      <c r="X34" s="101" t="str">
        <f>IF('વિદ્યાર્થી માહિતી'!C29="","",'સિદ્ધિ+કૃપા'!K32)</f>
        <v/>
      </c>
      <c r="Y34" s="101" t="str">
        <f>IF('વિદ્યાર્થી માહિતી'!C29="","",IF(S34="LEFT","LEFT",SUM(V34:X34)))</f>
        <v/>
      </c>
      <c r="Z34" s="106" t="str">
        <f t="shared" si="4"/>
        <v/>
      </c>
      <c r="AB34" s="41" t="str">
        <f>IF('વિદ્યાર્થી માહિતી'!B29="","",'વિદ્યાર્થી માહિતી'!B29)</f>
        <v/>
      </c>
      <c r="AC34" s="41" t="str">
        <f>IF('વિદ્યાર્થી માહિતી'!C29="","",'વિદ્યાર્થી માહિતી'!C29)</f>
        <v/>
      </c>
      <c r="AD34" s="101" t="str">
        <f>IF('વિદ્યાર્થી માહિતી'!C29="","",'T-1'!H32)</f>
        <v/>
      </c>
      <c r="AE34" s="101" t="str">
        <f>IF('વિદ્યાર્થી માહિતી'!C29="","",'T-2'!H32)</f>
        <v/>
      </c>
      <c r="AF34" s="101" t="str">
        <f>IF('વિદ્યાર્થી માહિતી'!C29="","",'T-3'!G32)</f>
        <v/>
      </c>
      <c r="AG34" s="102" t="str">
        <f>IF('વિદ્યાર્થી માહિતી'!C29="","",આંતરિક!T32)</f>
        <v/>
      </c>
      <c r="AH34" s="103" t="str">
        <f>IF('વિદ્યાર્થી માહિતી'!C29="","",ROUND(SUM(AD34:AG34),0))</f>
        <v/>
      </c>
      <c r="AI34" s="104" t="str">
        <f>IF('વિદ્યાર્થી માહિતી'!C29="","",IF(AF34="LEFT","LEFT",ROUND(AH34/2,0)))</f>
        <v/>
      </c>
      <c r="AJ34" s="105" t="str">
        <f>IF('વિદ્યાર્થી માહિતી'!C29="","",'સિદ્ધિ+કૃપા'!M32)</f>
        <v/>
      </c>
      <c r="AK34" s="101" t="str">
        <f>IF('વિદ્યાર્થી માહિતી'!C29="","",'સિદ્ધિ+કૃપા'!N32)</f>
        <v/>
      </c>
      <c r="AL34" s="101" t="str">
        <f>IF('વિદ્યાર્થી માહિતી'!C29="","",IF(AF34="LEFT","LEFT",SUM(AI34:AK34)))</f>
        <v/>
      </c>
      <c r="AM34" s="106" t="str">
        <f t="shared" si="5"/>
        <v/>
      </c>
      <c r="AO34" s="41" t="str">
        <f>IF('વિદ્યાર્થી માહિતી'!B29="","",'વિદ્યાર્થી માહિતી'!B29)</f>
        <v/>
      </c>
      <c r="AP34" s="41" t="str">
        <f>IF('વિદ્યાર્થી માહિતી'!C29="","",'વિદ્યાર્થી માહિતી'!C29)</f>
        <v/>
      </c>
      <c r="AQ34" s="101" t="str">
        <f>IF('વિદ્યાર્થી માહિતી'!C29="","",'T-1'!I32)</f>
        <v/>
      </c>
      <c r="AR34" s="101" t="str">
        <f>IF('વિદ્યાર્થી માહિતી'!C29="","",'T-2'!I32)</f>
        <v/>
      </c>
      <c r="AS34" s="101" t="str">
        <f>IF('વિદ્યાર્થી માહિતી'!C29="","",'T-3'!H32)</f>
        <v/>
      </c>
      <c r="AT34" s="102" t="str">
        <f>IF('વિદ્યાર્થી માહિતી'!C29="","",આંતરિક!Z32)</f>
        <v/>
      </c>
      <c r="AU34" s="103" t="str">
        <f>IF('વિદ્યાર્થી માહિતી'!C29="","",ROUND(SUM(AQ34:AT34),0))</f>
        <v/>
      </c>
      <c r="AV34" s="104" t="str">
        <f>IF('વિદ્યાર્થી માહિતી'!C29="","",IF(AS34="LEFT","LEFT",ROUND(AU34/2,0)))</f>
        <v/>
      </c>
      <c r="AW34" s="105" t="str">
        <f>IF('વિદ્યાર્થી માહિતી'!C29="","",'સિદ્ધિ+કૃપા'!P32)</f>
        <v/>
      </c>
      <c r="AX34" s="101" t="str">
        <f>IF('વિદ્યાર્થી માહિતી'!C29="","",'સિદ્ધિ+કૃપા'!Q32)</f>
        <v/>
      </c>
      <c r="AY34" s="101" t="str">
        <f>IF('વિદ્યાર્થી માહિતી'!C29="","",IF(AS34="LEFT","LEFT",SUM(AV34:AX34)))</f>
        <v/>
      </c>
      <c r="AZ34" s="106" t="str">
        <f t="shared" si="6"/>
        <v/>
      </c>
      <c r="BB34" s="41" t="str">
        <f>IF('વિદ્યાર્થી માહિતી'!C29="","",'વિદ્યાર્થી માહિતી'!B29)</f>
        <v/>
      </c>
      <c r="BC34" s="41" t="str">
        <f>IF('વિદ્યાર્થી માહિતી'!C29="","",'વિદ્યાર્થી માહિતી'!C29)</f>
        <v/>
      </c>
      <c r="BD34" s="101" t="str">
        <f>IF('વિદ્યાર્થી માહિતી'!C29="","",'T-1'!J32)</f>
        <v/>
      </c>
      <c r="BE34" s="101" t="str">
        <f>IF('વિદ્યાર્થી માહિતી'!C29="","",'T-2'!J32)</f>
        <v/>
      </c>
      <c r="BF34" s="101" t="str">
        <f>IF('વિદ્યાર્થી માહિતી'!C29="","",'T-3'!I32)</f>
        <v/>
      </c>
      <c r="BG34" s="102" t="str">
        <f>IF('વિદ્યાર્થી માહિતી'!C29="","",આંતરિક!AF32)</f>
        <v/>
      </c>
      <c r="BH34" s="103" t="str">
        <f>IF('વિદ્યાર્થી માહિતી'!C29="","",ROUND(SUM(BD34:BG34),0))</f>
        <v/>
      </c>
      <c r="BI34" s="104" t="str">
        <f>IF('વિદ્યાર્થી માહિતી'!C29="","",IF(BF34="LEFT","LEFT",ROUND(BH34/2,0)))</f>
        <v/>
      </c>
      <c r="BJ34" s="105" t="str">
        <f>IF('વિદ્યાર્થી માહિતી'!C29="","",'સિદ્ધિ+કૃપા'!S32)</f>
        <v/>
      </c>
      <c r="BK34" s="101" t="str">
        <f>IF('વિદ્યાર્થી માહિતી'!C29="","",'સિદ્ધિ+કૃપા'!T32)</f>
        <v/>
      </c>
      <c r="BL34" s="101" t="str">
        <f>IF('વિદ્યાર્થી માહિતી'!C29="","",IF(BF34="LEFT","LEFT",SUM(BI34:BK34)))</f>
        <v/>
      </c>
      <c r="BM34" s="106" t="str">
        <f t="shared" si="7"/>
        <v/>
      </c>
      <c r="BO34" s="41" t="str">
        <f>IF('વિદ્યાર્થી માહિતી'!C29="","",'વિદ્યાર્થી માહિતી'!B29)</f>
        <v/>
      </c>
      <c r="BP34" s="41" t="str">
        <f>IF('વિદ્યાર્થી માહિતી'!C29="","",'વિદ્યાર્થી માહિતી'!C29)</f>
        <v/>
      </c>
      <c r="BQ34" s="101" t="str">
        <f>IF('વિદ્યાર્થી માહિતી'!C29="","",'T-1'!K32)</f>
        <v/>
      </c>
      <c r="BR34" s="101" t="str">
        <f>IF('વિદ્યાર્થી માહિતી'!C29="","",'T-2'!K32)</f>
        <v/>
      </c>
      <c r="BS34" s="101" t="str">
        <f>IF('વિદ્યાર્થી માહિતી'!C29="","",'T-3'!J32)</f>
        <v/>
      </c>
      <c r="BT34" s="102" t="str">
        <f>IF('વિદ્યાર્થી માહિતી'!C29="","",આંતરિક!AL32)</f>
        <v/>
      </c>
      <c r="BU34" s="103" t="str">
        <f>IF('વિદ્યાર્થી માહિતી'!C29="","",ROUND(SUM(BQ34:BT34),0))</f>
        <v/>
      </c>
      <c r="BV34" s="104" t="str">
        <f>IF('વિદ્યાર્થી માહિતી'!C29="","",IF(BS34="LEFT","LEFT",ROUND(BU34/2,0)))</f>
        <v/>
      </c>
      <c r="BW34" s="105" t="str">
        <f>IF('વિદ્યાર્થી માહિતી'!C29="","",'સિદ્ધિ+કૃપા'!V32)</f>
        <v/>
      </c>
      <c r="BX34" s="101" t="str">
        <f>IF('વિદ્યાર્થી માહિતી'!C29="","",'સિદ્ધિ+કૃપા'!W32)</f>
        <v/>
      </c>
      <c r="BY34" s="101" t="str">
        <f>IF('વિદ્યાર્થી માહિતી'!C29="","",IF(BS34="LEFT","LEFT",SUM(BV34:BX34)))</f>
        <v/>
      </c>
      <c r="BZ34" s="106" t="str">
        <f t="shared" si="8"/>
        <v/>
      </c>
      <c r="CB34" s="41" t="str">
        <f>IF('વિદ્યાર્થી માહિતી'!C29="","",'વિદ્યાર્થી માહિતી'!B29)</f>
        <v/>
      </c>
      <c r="CC34" s="41" t="str">
        <f>IF('વિદ્યાર્થી માહિતી'!C29="","",'વિદ્યાર્થી માહિતી'!C29)</f>
        <v/>
      </c>
      <c r="CD34" s="101" t="str">
        <f>IF('વિદ્યાર્થી માહિતી'!C29="","",'T-1'!L32)</f>
        <v/>
      </c>
      <c r="CE34" s="101" t="str">
        <f>IF('વિદ્યાર્થી માહિતી'!C29="","",'T-2'!L32)</f>
        <v/>
      </c>
      <c r="CF34" s="101" t="str">
        <f>IF('વિદ્યાર્થી માહિતી'!C29="","",'T-3'!K32)</f>
        <v/>
      </c>
      <c r="CG34" s="102" t="str">
        <f>IF('વિદ્યાર્થી માહિતી'!C29="","",આંતરિક!AR32)</f>
        <v/>
      </c>
      <c r="CH34" s="103" t="str">
        <f>IF('વિદ્યાર્થી માહિતી'!C29="","",ROUND(SUM(CD34:CG34),0))</f>
        <v/>
      </c>
      <c r="CI34" s="104" t="str">
        <f>IF('વિદ્યાર્થી માહિતી'!C29="","",IF(CF34="LEFT","LEFT",ROUND(CH34/2,0)))</f>
        <v/>
      </c>
      <c r="CJ34" s="105" t="str">
        <f>IF('વિદ્યાર્થી માહિતી'!C29="","",'સિદ્ધિ+કૃપા'!Y32)</f>
        <v/>
      </c>
      <c r="CK34" s="101" t="str">
        <f>IF('વિદ્યાર્થી માહિતી'!C29="","",'સિદ્ધિ+કૃપા'!Z32)</f>
        <v/>
      </c>
      <c r="CL34" s="101" t="str">
        <f>IF('વિદ્યાર્થી માહિતી'!C29="","",IF(CF34="LEFT","LEFT",SUM(CI34:CK34)))</f>
        <v/>
      </c>
      <c r="CM34" s="106" t="str">
        <f t="shared" si="9"/>
        <v/>
      </c>
      <c r="CO34" s="41" t="str">
        <f>IF('વિદ્યાર્થી માહિતી'!B29="","",'વિદ્યાર્થી માહિતી'!B29)</f>
        <v/>
      </c>
      <c r="CP34" s="41" t="str">
        <f>IF('વિદ્યાર્થી માહિતી'!C29="","",'વિદ્યાર્થી માહિતી'!C29)</f>
        <v/>
      </c>
      <c r="CQ34" s="101" t="str">
        <f>IF('વિદ્યાર્થી માહિતી'!C29="","",'T-3'!L32)</f>
        <v/>
      </c>
      <c r="CR34" s="101" t="str">
        <f>IF('વિદ્યાર્થી માહિતી'!C29="","",'T-3'!M32)</f>
        <v/>
      </c>
      <c r="CS34" s="102" t="str">
        <f>IF('વિદ્યાર્થી માહિતી'!C29="","",આંતરિક!AV32)</f>
        <v/>
      </c>
      <c r="CT34" s="104" t="str">
        <f>IF('વિદ્યાર્થી માહિતી'!C29="","",SUM(CQ34:CS34))</f>
        <v/>
      </c>
      <c r="CU34" s="105" t="str">
        <f>IF('વિદ્યાર્થી માહિતી'!C29="","",'સિદ્ધિ+કૃપા'!AB32)</f>
        <v/>
      </c>
      <c r="CV34" s="101" t="str">
        <f>IF('વિદ્યાર્થી માહિતી'!C29="","",'સિદ્ધિ+કૃપા'!AC32)</f>
        <v/>
      </c>
      <c r="CW34" s="101" t="str">
        <f>IF('વિદ્યાર્થી માહિતી'!C29="","",SUM(CT34:CV34))</f>
        <v/>
      </c>
      <c r="CX34" s="106" t="str">
        <f t="shared" si="10"/>
        <v/>
      </c>
      <c r="CZ34" s="41" t="str">
        <f>IF('વિદ્યાર્થી માહિતી'!C29="","",'વિદ્યાર્થી માહિતી'!B29)</f>
        <v/>
      </c>
      <c r="DA34" s="41" t="str">
        <f>IF('વિદ્યાર્થી માહિતી'!C29="","",'વિદ્યાર્થી માહિતી'!C29)</f>
        <v/>
      </c>
      <c r="DB34" s="101" t="str">
        <f>IF('વિદ્યાર્થી માહિતી'!C29="","",'T-3'!N32)</f>
        <v/>
      </c>
      <c r="DC34" s="101" t="str">
        <f>IF('વિદ્યાર્થી માહિતી'!C29="","",'T-3'!O32)</f>
        <v/>
      </c>
      <c r="DD34" s="102" t="str">
        <f>IF('વિદ્યાર્થી માહિતી'!C29="","",આંતરિક!AZ32)</f>
        <v/>
      </c>
      <c r="DE34" s="104" t="str">
        <f>IF('વિદ્યાર્થી માહિતી'!C29="","",SUM(DB34:DD34))</f>
        <v/>
      </c>
      <c r="DF34" s="105" t="str">
        <f>IF('વિદ્યાર્થી માહિતી'!C29="","",'સિદ્ધિ+કૃપા'!AE32)</f>
        <v/>
      </c>
      <c r="DG34" s="101" t="str">
        <f>IF('વિદ્યાર્થી માહિતી'!C29="","",'સિદ્ધિ+કૃપા'!AF32)</f>
        <v/>
      </c>
      <c r="DH34" s="101" t="str">
        <f>IF('વિદ્યાર્થી માહિતી'!C29="","",SUM(DE34:DG34))</f>
        <v/>
      </c>
      <c r="DI34" s="106" t="str">
        <f t="shared" si="11"/>
        <v/>
      </c>
      <c r="DJ34" s="25" t="str">
        <f>IF('વિદ્યાર્થી માહિતી'!M29="","",'વિદ્યાર્થી માહિતી'!M29)</f>
        <v/>
      </c>
      <c r="DK34" s="41" t="str">
        <f>IF('વિદ્યાર્થી માહિતી'!C29="","",'વિદ્યાર્થી માહિતી'!B29)</f>
        <v/>
      </c>
      <c r="DL34" s="41" t="str">
        <f>IF('વિદ્યાર્થી માહિતી'!C29="","",'વિદ્યાર્થી માહિતી'!C29)</f>
        <v/>
      </c>
      <c r="DM34" s="101" t="str">
        <f>IF('વિદ્યાર્થી માહિતી'!C29="","",'T-3'!P32)</f>
        <v/>
      </c>
      <c r="DN34" s="101" t="str">
        <f>IF('વિદ્યાર્થી માહિતી'!C29="","",'T-3'!Q32)</f>
        <v/>
      </c>
      <c r="DO34" s="102" t="str">
        <f>IF('વિદ્યાર્થી માહિતી'!C29="","",આંતરિક!BD32)</f>
        <v/>
      </c>
      <c r="DP34" s="104" t="str">
        <f>IF('વિદ્યાર્થી માહિતી'!C29="","",SUM(DM34:DO34))</f>
        <v/>
      </c>
      <c r="DQ34" s="105" t="str">
        <f>IF('વિદ્યાર્થી માહિતી'!C29="","",'સિદ્ધિ+કૃપા'!AH32)</f>
        <v/>
      </c>
      <c r="DR34" s="101" t="str">
        <f>IF('વિદ્યાર્થી માહિતી'!C29="","",'સિદ્ધિ+કૃપા'!AI32)</f>
        <v/>
      </c>
      <c r="DS34" s="101" t="str">
        <f>IF('વિદ્યાર્થી માહિતી'!C29="","",SUM(DP34:DR34))</f>
        <v/>
      </c>
      <c r="DT34" s="106" t="str">
        <f t="shared" si="12"/>
        <v/>
      </c>
      <c r="DU34" s="255" t="str">
        <f>IF('વિદ્યાર્થી માહિતી'!C29="","",IF(I34="LEFT","LEFT",IF(V34="LEFT","LEFT",IF(AI34="LEFT","LEFT",IF(AV34="LEFT","LEFT",IF(BI34="LEFT","LEFT",IF(BV34="LEFT","LEFT",IF(CI34="LEFT","LEFT","P"))))))))</f>
        <v/>
      </c>
      <c r="DV34" s="255" t="str">
        <f>IF('વિદ્યાર્થી માહિતી'!C29="","",IF(DU34="LEFT","LEFT",IF(L34&lt;33,"નાપાસ",IF(Y34&lt;33,"નાપાસ",IF(AL34&lt;33,"નાપાસ",IF(AY34&lt;33,"નાપાસ",IF(BL34&lt;33,"નાપાસ",IF(BY34&lt;33,"નાપાસ",IF(CL34&lt;33,"નાપાસ",IF(CW34&lt;33,"નાપાસ",IF(DH34&lt;33,"નાપાસ",IF(DS34&lt;33,"નાપાસ","પાસ"))))))))))))</f>
        <v/>
      </c>
      <c r="DW34" s="255" t="str">
        <f>IF('વિદ્યાર્થી માહિતી'!C29="","",IF(J34&gt;0,"સિદ્ધિગુણથી પાસ",IF(W34&gt;0,"સિદ્ધિગુણથી પાસ",IF(AJ34&gt;0,"સિદ્ધિગુણથી પાસ",IF(AW34&gt;0,"સિદ્ધિગુણથી પાસ",IF(BJ34&gt;0,"સિદ્ધિગુણથી પાસ",IF(BW34&gt;0,"સિદ્ધિગુણથી પાસ",IF(CJ34&gt;0,"સિદ્ધિગુણથી પાસ",DV34))))))))</f>
        <v/>
      </c>
      <c r="DX34" s="255" t="str">
        <f>IF('વિદ્યાર્થી માહિતી'!C29="","",IF(K34&gt;0,"કૃપાગુણથી પાસ",IF(X34&gt;0,"કૃપાગુણથી પાસ",IF(AK34&gt;0,"કૃપાગુણથી પાસ",IF(AX34&gt;0,"કૃપાગુણથી પાસ",IF(BK34&gt;0,"કૃપાગુણથી પાસ",IF(BX34&gt;0,"કૃપાગુણથી પાસ",IF(CK34&gt;0,"કૃપાગુણથી પાસ",DV34))))))))</f>
        <v/>
      </c>
      <c r="DY34" s="255" t="str">
        <f>IF('સમગ્ર પરિણામ '!DX34="કૃપાગુણથી પાસ","કૃપાગુણથી પાસ",IF(DW34="સિદ્ધિગુણથી પાસ","સિદ્ધિગુણથી પાસ",DX34))</f>
        <v/>
      </c>
      <c r="DZ34" s="130" t="str">
        <f>IF('વિદ્યાર્થી માહિતી'!C29="","",'વિદ્યાર્થી માહિતી'!G29)</f>
        <v/>
      </c>
      <c r="EA34" s="45" t="str">
        <f>'S1'!N31</f>
        <v/>
      </c>
    </row>
    <row r="35" spans="1:131" ht="23.25" customHeight="1" x14ac:dyDescent="0.2">
      <c r="A35" s="41">
        <f>'વિદ્યાર્થી માહિતી'!A30</f>
        <v>29</v>
      </c>
      <c r="B35" s="41" t="str">
        <f>IF('વિદ્યાર્થી માહિતી'!B30="","",'વિદ્યાર્થી માહિતી'!B30)</f>
        <v/>
      </c>
      <c r="C35" s="52" t="str">
        <f>IF('વિદ્યાર્થી માહિતી'!C30="","",'વિદ્યાર્થી માહિતી'!C30)</f>
        <v/>
      </c>
      <c r="D35" s="101" t="str">
        <f>IF('વિદ્યાર્થી માહિતી'!C30="","",'T-1'!F33)</f>
        <v/>
      </c>
      <c r="E35" s="101" t="str">
        <f>IF('વિદ્યાર્થી માહિતી'!C30="","",'T-2'!F33)</f>
        <v/>
      </c>
      <c r="F35" s="101" t="str">
        <f>IF('વિદ્યાર્થી માહિતી'!C30="","",'T-3'!E33)</f>
        <v/>
      </c>
      <c r="G35" s="102" t="str">
        <f>IF('વિદ્યાર્થી માહિતી'!C30="","",આંતરિક!H33)</f>
        <v/>
      </c>
      <c r="H35" s="103" t="str">
        <f t="shared" si="0"/>
        <v/>
      </c>
      <c r="I35" s="104" t="str">
        <f t="shared" si="1"/>
        <v/>
      </c>
      <c r="J35" s="105" t="str">
        <f>IF('વિદ્યાર્થી માહિતી'!C30="","",'સિદ્ધિ+કૃપા'!G33)</f>
        <v/>
      </c>
      <c r="K35" s="101" t="str">
        <f>IF('વિદ્યાર્થી માહિતી'!C30="","",'સિદ્ધિ+કૃપા'!H33)</f>
        <v/>
      </c>
      <c r="L35" s="101" t="str">
        <f t="shared" si="2"/>
        <v/>
      </c>
      <c r="M35" s="106" t="str">
        <f t="shared" si="3"/>
        <v/>
      </c>
      <c r="O35" s="41" t="str">
        <f>IF('વિદ્યાર્થી માહિતી'!B30="","",'વિદ્યાર્થી માહિતી'!B30)</f>
        <v/>
      </c>
      <c r="P35" s="41" t="str">
        <f>IF('વિદ્યાર્થી માહિતી'!C30="","",'વિદ્યાર્થી માહિતી'!C30)</f>
        <v/>
      </c>
      <c r="Q35" s="101" t="str">
        <f>IF('વિદ્યાર્થી માહિતી'!C30="","",'T-1'!G33)</f>
        <v/>
      </c>
      <c r="R35" s="101" t="str">
        <f>IF('વિદ્યાર્થી માહિતી'!C30="","",'T-2'!G33)</f>
        <v/>
      </c>
      <c r="S35" s="101" t="str">
        <f>IF('વિદ્યાર્થી માહિતી'!C30="","",'T-3'!F33)</f>
        <v/>
      </c>
      <c r="T35" s="102" t="str">
        <f>IF('વિદ્યાર્થી માહિતી'!C30="","",આંતરિક!N33)</f>
        <v/>
      </c>
      <c r="U35" s="103" t="str">
        <f>IF('વિદ્યાર્થી માહિતી'!C30="","",ROUND(SUM(Q35:T35),0))</f>
        <v/>
      </c>
      <c r="V35" s="104" t="str">
        <f>IF('વિદ્યાર્થી માહિતી'!C30="","",IF(S35="LEFT","LEFT",ROUND(U35/2,0)))</f>
        <v/>
      </c>
      <c r="W35" s="105" t="str">
        <f>IF('વિદ્યાર્થી માહિતી'!C30="","",'સિદ્ધિ+કૃપા'!J33)</f>
        <v/>
      </c>
      <c r="X35" s="101" t="str">
        <f>IF('વિદ્યાર્થી માહિતી'!C30="","",'સિદ્ધિ+કૃપા'!K33)</f>
        <v/>
      </c>
      <c r="Y35" s="101" t="str">
        <f>IF('વિદ્યાર્થી માહિતી'!C30="","",IF(S35="LEFT","LEFT",SUM(V35:X35)))</f>
        <v/>
      </c>
      <c r="Z35" s="106" t="str">
        <f t="shared" si="4"/>
        <v/>
      </c>
      <c r="AB35" s="41" t="str">
        <f>IF('વિદ્યાર્થી માહિતી'!B30="","",'વિદ્યાર્થી માહિતી'!B30)</f>
        <v/>
      </c>
      <c r="AC35" s="41" t="str">
        <f>IF('વિદ્યાર્થી માહિતી'!C30="","",'વિદ્યાર્થી માહિતી'!C30)</f>
        <v/>
      </c>
      <c r="AD35" s="101" t="str">
        <f>IF('વિદ્યાર્થી માહિતી'!C30="","",'T-1'!H33)</f>
        <v/>
      </c>
      <c r="AE35" s="101" t="str">
        <f>IF('વિદ્યાર્થી માહિતી'!C30="","",'T-2'!H33)</f>
        <v/>
      </c>
      <c r="AF35" s="101" t="str">
        <f>IF('વિદ્યાર્થી માહિતી'!C30="","",'T-3'!G33)</f>
        <v/>
      </c>
      <c r="AG35" s="102" t="str">
        <f>IF('વિદ્યાર્થી માહિતી'!C30="","",આંતરિક!T33)</f>
        <v/>
      </c>
      <c r="AH35" s="103" t="str">
        <f>IF('વિદ્યાર્થી માહિતી'!C30="","",ROUND(SUM(AD35:AG35),0))</f>
        <v/>
      </c>
      <c r="AI35" s="104" t="str">
        <f>IF('વિદ્યાર્થી માહિતી'!C30="","",IF(AF35="LEFT","LEFT",ROUND(AH35/2,0)))</f>
        <v/>
      </c>
      <c r="AJ35" s="105" t="str">
        <f>IF('વિદ્યાર્થી માહિતી'!C30="","",'સિદ્ધિ+કૃપા'!M33)</f>
        <v/>
      </c>
      <c r="AK35" s="101" t="str">
        <f>IF('વિદ્યાર્થી માહિતી'!C30="","",'સિદ્ધિ+કૃપા'!N33)</f>
        <v/>
      </c>
      <c r="AL35" s="101" t="str">
        <f>IF('વિદ્યાર્થી માહિતી'!C30="","",IF(AF35="LEFT","LEFT",SUM(AI35:AK35)))</f>
        <v/>
      </c>
      <c r="AM35" s="106" t="str">
        <f t="shared" si="5"/>
        <v/>
      </c>
      <c r="AO35" s="41" t="str">
        <f>IF('વિદ્યાર્થી માહિતી'!B30="","",'વિદ્યાર્થી માહિતી'!B30)</f>
        <v/>
      </c>
      <c r="AP35" s="41" t="str">
        <f>IF('વિદ્યાર્થી માહિતી'!C30="","",'વિદ્યાર્થી માહિતી'!C30)</f>
        <v/>
      </c>
      <c r="AQ35" s="101" t="str">
        <f>IF('વિદ્યાર્થી માહિતી'!C30="","",'T-1'!I33)</f>
        <v/>
      </c>
      <c r="AR35" s="101" t="str">
        <f>IF('વિદ્યાર્થી માહિતી'!C30="","",'T-2'!I33)</f>
        <v/>
      </c>
      <c r="AS35" s="101" t="str">
        <f>IF('વિદ્યાર્થી માહિતી'!C30="","",'T-3'!H33)</f>
        <v/>
      </c>
      <c r="AT35" s="102" t="str">
        <f>IF('વિદ્યાર્થી માહિતી'!C30="","",આંતરિક!Z33)</f>
        <v/>
      </c>
      <c r="AU35" s="103" t="str">
        <f>IF('વિદ્યાર્થી માહિતી'!C30="","",ROUND(SUM(AQ35:AT35),0))</f>
        <v/>
      </c>
      <c r="AV35" s="104" t="str">
        <f>IF('વિદ્યાર્થી માહિતી'!C30="","",IF(AS35="LEFT","LEFT",ROUND(AU35/2,0)))</f>
        <v/>
      </c>
      <c r="AW35" s="105" t="str">
        <f>IF('વિદ્યાર્થી માહિતી'!C30="","",'સિદ્ધિ+કૃપા'!P33)</f>
        <v/>
      </c>
      <c r="AX35" s="101" t="str">
        <f>IF('વિદ્યાર્થી માહિતી'!C30="","",'સિદ્ધિ+કૃપા'!Q33)</f>
        <v/>
      </c>
      <c r="AY35" s="101" t="str">
        <f>IF('વિદ્યાર્થી માહિતી'!C30="","",IF(AS35="LEFT","LEFT",SUM(AV35:AX35)))</f>
        <v/>
      </c>
      <c r="AZ35" s="106" t="str">
        <f t="shared" si="6"/>
        <v/>
      </c>
      <c r="BB35" s="41" t="str">
        <f>IF('વિદ્યાર્થી માહિતી'!C30="","",'વિદ્યાર્થી માહિતી'!B30)</f>
        <v/>
      </c>
      <c r="BC35" s="41" t="str">
        <f>IF('વિદ્યાર્થી માહિતી'!C30="","",'વિદ્યાર્થી માહિતી'!C30)</f>
        <v/>
      </c>
      <c r="BD35" s="101" t="str">
        <f>IF('વિદ્યાર્થી માહિતી'!C30="","",'T-1'!J33)</f>
        <v/>
      </c>
      <c r="BE35" s="101" t="str">
        <f>IF('વિદ્યાર્થી માહિતી'!C30="","",'T-2'!J33)</f>
        <v/>
      </c>
      <c r="BF35" s="101" t="str">
        <f>IF('વિદ્યાર્થી માહિતી'!C30="","",'T-3'!I33)</f>
        <v/>
      </c>
      <c r="BG35" s="102" t="str">
        <f>IF('વિદ્યાર્થી માહિતી'!C30="","",આંતરિક!AF33)</f>
        <v/>
      </c>
      <c r="BH35" s="103" t="str">
        <f>IF('વિદ્યાર્થી માહિતી'!C30="","",ROUND(SUM(BD35:BG35),0))</f>
        <v/>
      </c>
      <c r="BI35" s="104" t="str">
        <f>IF('વિદ્યાર્થી માહિતી'!C30="","",IF(BF35="LEFT","LEFT",ROUND(BH35/2,0)))</f>
        <v/>
      </c>
      <c r="BJ35" s="105" t="str">
        <f>IF('વિદ્યાર્થી માહિતી'!C30="","",'સિદ્ધિ+કૃપા'!S33)</f>
        <v/>
      </c>
      <c r="BK35" s="101" t="str">
        <f>IF('વિદ્યાર્થી માહિતી'!C30="","",'સિદ્ધિ+કૃપા'!T33)</f>
        <v/>
      </c>
      <c r="BL35" s="101" t="str">
        <f>IF('વિદ્યાર્થી માહિતી'!C30="","",IF(BF35="LEFT","LEFT",SUM(BI35:BK35)))</f>
        <v/>
      </c>
      <c r="BM35" s="106" t="str">
        <f t="shared" si="7"/>
        <v/>
      </c>
      <c r="BO35" s="41" t="str">
        <f>IF('વિદ્યાર્થી માહિતી'!C30="","",'વિદ્યાર્થી માહિતી'!B30)</f>
        <v/>
      </c>
      <c r="BP35" s="41" t="str">
        <f>IF('વિદ્યાર્થી માહિતી'!C30="","",'વિદ્યાર્થી માહિતી'!C30)</f>
        <v/>
      </c>
      <c r="BQ35" s="101" t="str">
        <f>IF('વિદ્યાર્થી માહિતી'!C30="","",'T-1'!K33)</f>
        <v/>
      </c>
      <c r="BR35" s="101" t="str">
        <f>IF('વિદ્યાર્થી માહિતી'!C30="","",'T-2'!K33)</f>
        <v/>
      </c>
      <c r="BS35" s="101" t="str">
        <f>IF('વિદ્યાર્થી માહિતી'!C30="","",'T-3'!J33)</f>
        <v/>
      </c>
      <c r="BT35" s="102" t="str">
        <f>IF('વિદ્યાર્થી માહિતી'!C30="","",આંતરિક!AL33)</f>
        <v/>
      </c>
      <c r="BU35" s="103" t="str">
        <f>IF('વિદ્યાર્થી માહિતી'!C30="","",ROUND(SUM(BQ35:BT35),0))</f>
        <v/>
      </c>
      <c r="BV35" s="104" t="str">
        <f>IF('વિદ્યાર્થી માહિતી'!C30="","",IF(BS35="LEFT","LEFT",ROUND(BU35/2,0)))</f>
        <v/>
      </c>
      <c r="BW35" s="105" t="str">
        <f>IF('વિદ્યાર્થી માહિતી'!C30="","",'સિદ્ધિ+કૃપા'!V33)</f>
        <v/>
      </c>
      <c r="BX35" s="101" t="str">
        <f>IF('વિદ્યાર્થી માહિતી'!C30="","",'સિદ્ધિ+કૃપા'!W33)</f>
        <v/>
      </c>
      <c r="BY35" s="101" t="str">
        <f>IF('વિદ્યાર્થી માહિતી'!C30="","",IF(BS35="LEFT","LEFT",SUM(BV35:BX35)))</f>
        <v/>
      </c>
      <c r="BZ35" s="106" t="str">
        <f t="shared" si="8"/>
        <v/>
      </c>
      <c r="CB35" s="41" t="str">
        <f>IF('વિદ્યાર્થી માહિતી'!C30="","",'વિદ્યાર્થી માહિતી'!B30)</f>
        <v/>
      </c>
      <c r="CC35" s="41" t="str">
        <f>IF('વિદ્યાર્થી માહિતી'!C30="","",'વિદ્યાર્થી માહિતી'!C30)</f>
        <v/>
      </c>
      <c r="CD35" s="101" t="str">
        <f>IF('વિદ્યાર્થી માહિતી'!C30="","",'T-1'!L33)</f>
        <v/>
      </c>
      <c r="CE35" s="101" t="str">
        <f>IF('વિદ્યાર્થી માહિતી'!C30="","",'T-2'!L33)</f>
        <v/>
      </c>
      <c r="CF35" s="101" t="str">
        <f>IF('વિદ્યાર્થી માહિતી'!C30="","",'T-3'!K33)</f>
        <v/>
      </c>
      <c r="CG35" s="102" t="str">
        <f>IF('વિદ્યાર્થી માહિતી'!C30="","",આંતરિક!AR33)</f>
        <v/>
      </c>
      <c r="CH35" s="103" t="str">
        <f>IF('વિદ્યાર્થી માહિતી'!C30="","",ROUND(SUM(CD35:CG35),0))</f>
        <v/>
      </c>
      <c r="CI35" s="104" t="str">
        <f>IF('વિદ્યાર્થી માહિતી'!C30="","",IF(CF35="LEFT","LEFT",ROUND(CH35/2,0)))</f>
        <v/>
      </c>
      <c r="CJ35" s="105" t="str">
        <f>IF('વિદ્યાર્થી માહિતી'!C30="","",'સિદ્ધિ+કૃપા'!Y33)</f>
        <v/>
      </c>
      <c r="CK35" s="101" t="str">
        <f>IF('વિદ્યાર્થી માહિતી'!C30="","",'સિદ્ધિ+કૃપા'!Z33)</f>
        <v/>
      </c>
      <c r="CL35" s="101" t="str">
        <f>IF('વિદ્યાર્થી માહિતી'!C30="","",IF(CF35="LEFT","LEFT",SUM(CI35:CK35)))</f>
        <v/>
      </c>
      <c r="CM35" s="106" t="str">
        <f t="shared" si="9"/>
        <v/>
      </c>
      <c r="CO35" s="41" t="str">
        <f>IF('વિદ્યાર્થી માહિતી'!B30="","",'વિદ્યાર્થી માહિતી'!B30)</f>
        <v/>
      </c>
      <c r="CP35" s="41" t="str">
        <f>IF('વિદ્યાર્થી માહિતી'!C30="","",'વિદ્યાર્થી માહિતી'!C30)</f>
        <v/>
      </c>
      <c r="CQ35" s="101" t="str">
        <f>IF('વિદ્યાર્થી માહિતી'!C30="","",'T-3'!L33)</f>
        <v/>
      </c>
      <c r="CR35" s="101" t="str">
        <f>IF('વિદ્યાર્થી માહિતી'!C30="","",'T-3'!M33)</f>
        <v/>
      </c>
      <c r="CS35" s="102" t="str">
        <f>IF('વિદ્યાર્થી માહિતી'!C30="","",આંતરિક!AV33)</f>
        <v/>
      </c>
      <c r="CT35" s="104" t="str">
        <f>IF('વિદ્યાર્થી માહિતી'!C30="","",SUM(CQ35:CS35))</f>
        <v/>
      </c>
      <c r="CU35" s="105" t="str">
        <f>IF('વિદ્યાર્થી માહિતી'!C30="","",'સિદ્ધિ+કૃપા'!AB33)</f>
        <v/>
      </c>
      <c r="CV35" s="101" t="str">
        <f>IF('વિદ્યાર્થી માહિતી'!C30="","",'સિદ્ધિ+કૃપા'!AC33)</f>
        <v/>
      </c>
      <c r="CW35" s="101" t="str">
        <f>IF('વિદ્યાર્થી માહિતી'!C30="","",SUM(CT35:CV35))</f>
        <v/>
      </c>
      <c r="CX35" s="106" t="str">
        <f t="shared" si="10"/>
        <v/>
      </c>
      <c r="CZ35" s="41" t="str">
        <f>IF('વિદ્યાર્થી માહિતી'!C30="","",'વિદ્યાર્થી માહિતી'!B30)</f>
        <v/>
      </c>
      <c r="DA35" s="41" t="str">
        <f>IF('વિદ્યાર્થી માહિતી'!C30="","",'વિદ્યાર્થી માહિતી'!C30)</f>
        <v/>
      </c>
      <c r="DB35" s="101" t="str">
        <f>IF('વિદ્યાર્થી માહિતી'!C30="","",'T-3'!N33)</f>
        <v/>
      </c>
      <c r="DC35" s="101" t="str">
        <f>IF('વિદ્યાર્થી માહિતી'!C30="","",'T-3'!O33)</f>
        <v/>
      </c>
      <c r="DD35" s="102" t="str">
        <f>IF('વિદ્યાર્થી માહિતી'!C30="","",આંતરિક!AZ33)</f>
        <v/>
      </c>
      <c r="DE35" s="104" t="str">
        <f>IF('વિદ્યાર્થી માહિતી'!C30="","",SUM(DB35:DD35))</f>
        <v/>
      </c>
      <c r="DF35" s="105" t="str">
        <f>IF('વિદ્યાર્થી માહિતી'!C30="","",'સિદ્ધિ+કૃપા'!AE33)</f>
        <v/>
      </c>
      <c r="DG35" s="101" t="str">
        <f>IF('વિદ્યાર્થી માહિતી'!C30="","",'સિદ્ધિ+કૃપા'!AF33)</f>
        <v/>
      </c>
      <c r="DH35" s="101" t="str">
        <f>IF('વિદ્યાર્થી માહિતી'!C30="","",SUM(DE35:DG35))</f>
        <v/>
      </c>
      <c r="DI35" s="106" t="str">
        <f t="shared" si="11"/>
        <v/>
      </c>
      <c r="DJ35" s="25" t="str">
        <f>IF('વિદ્યાર્થી માહિતી'!M30="","",'વિદ્યાર્થી માહિતી'!M30)</f>
        <v/>
      </c>
      <c r="DK35" s="41" t="str">
        <f>IF('વિદ્યાર્થી માહિતી'!C30="","",'વિદ્યાર્થી માહિતી'!B30)</f>
        <v/>
      </c>
      <c r="DL35" s="41" t="str">
        <f>IF('વિદ્યાર્થી માહિતી'!C30="","",'વિદ્યાર્થી માહિતી'!C30)</f>
        <v/>
      </c>
      <c r="DM35" s="101" t="str">
        <f>IF('વિદ્યાર્થી માહિતી'!C30="","",'T-3'!P33)</f>
        <v/>
      </c>
      <c r="DN35" s="101" t="str">
        <f>IF('વિદ્યાર્થી માહિતી'!C30="","",'T-3'!Q33)</f>
        <v/>
      </c>
      <c r="DO35" s="102" t="str">
        <f>IF('વિદ્યાર્થી માહિતી'!C30="","",આંતરિક!BD33)</f>
        <v/>
      </c>
      <c r="DP35" s="104" t="str">
        <f>IF('વિદ્યાર્થી માહિતી'!C30="","",SUM(DM35:DO35))</f>
        <v/>
      </c>
      <c r="DQ35" s="105" t="str">
        <f>IF('વિદ્યાર્થી માહિતી'!C30="","",'સિદ્ધિ+કૃપા'!AH33)</f>
        <v/>
      </c>
      <c r="DR35" s="101" t="str">
        <f>IF('વિદ્યાર્થી માહિતી'!C30="","",'સિદ્ધિ+કૃપા'!AI33)</f>
        <v/>
      </c>
      <c r="DS35" s="101" t="str">
        <f>IF('વિદ્યાર્થી માહિતી'!C30="","",SUM(DP35:DR35))</f>
        <v/>
      </c>
      <c r="DT35" s="106" t="str">
        <f t="shared" si="12"/>
        <v/>
      </c>
      <c r="DU35" s="255" t="str">
        <f>IF('વિદ્યાર્થી માહિતી'!C30="","",IF(I35="LEFT","LEFT",IF(V35="LEFT","LEFT",IF(AI35="LEFT","LEFT",IF(AV35="LEFT","LEFT",IF(BI35="LEFT","LEFT",IF(BV35="LEFT","LEFT",IF(CI35="LEFT","LEFT","P"))))))))</f>
        <v/>
      </c>
      <c r="DV35" s="255" t="str">
        <f>IF('વિદ્યાર્થી માહિતી'!C30="","",IF(DU35="LEFT","LEFT",IF(L35&lt;33,"નાપાસ",IF(Y35&lt;33,"નાપાસ",IF(AL35&lt;33,"નાપાસ",IF(AY35&lt;33,"નાપાસ",IF(BL35&lt;33,"નાપાસ",IF(BY35&lt;33,"નાપાસ",IF(CL35&lt;33,"નાપાસ",IF(CW35&lt;33,"નાપાસ",IF(DH35&lt;33,"નાપાસ",IF(DS35&lt;33,"નાપાસ","પાસ"))))))))))))</f>
        <v/>
      </c>
      <c r="DW35" s="255" t="str">
        <f>IF('વિદ્યાર્થી માહિતી'!C30="","",IF(J35&gt;0,"સિદ્ધિગુણથી પાસ",IF(W35&gt;0,"સિદ્ધિગુણથી પાસ",IF(AJ35&gt;0,"સિદ્ધિગુણથી પાસ",IF(AW35&gt;0,"સિદ્ધિગુણથી પાસ",IF(BJ35&gt;0,"સિદ્ધિગુણથી પાસ",IF(BW35&gt;0,"સિદ્ધિગુણથી પાસ",IF(CJ35&gt;0,"સિદ્ધિગુણથી પાસ",DV35))))))))</f>
        <v/>
      </c>
      <c r="DX35" s="255" t="str">
        <f>IF('વિદ્યાર્થી માહિતી'!C30="","",IF(K35&gt;0,"કૃપાગુણથી પાસ",IF(X35&gt;0,"કૃપાગુણથી પાસ",IF(AK35&gt;0,"કૃપાગુણથી પાસ",IF(AX35&gt;0,"કૃપાગુણથી પાસ",IF(BK35&gt;0,"કૃપાગુણથી પાસ",IF(BX35&gt;0,"કૃપાગુણથી પાસ",IF(CK35&gt;0,"કૃપાગુણથી પાસ",DV35))))))))</f>
        <v/>
      </c>
      <c r="DY35" s="255" t="str">
        <f>IF('સમગ્ર પરિણામ '!DX35="કૃપાગુણથી પાસ","કૃપાગુણથી પાસ",IF(DW35="સિદ્ધિગુણથી પાસ","સિદ્ધિગુણથી પાસ",DX35))</f>
        <v/>
      </c>
      <c r="DZ35" s="130" t="str">
        <f>IF('વિદ્યાર્થી માહિતી'!C30="","",'વિદ્યાર્થી માહિતી'!G30)</f>
        <v/>
      </c>
      <c r="EA35" s="45" t="str">
        <f>'S1'!N32</f>
        <v/>
      </c>
    </row>
    <row r="36" spans="1:131" ht="23.25" customHeight="1" x14ac:dyDescent="0.2">
      <c r="A36" s="41">
        <f>'વિદ્યાર્થી માહિતી'!A31</f>
        <v>30</v>
      </c>
      <c r="B36" s="41" t="str">
        <f>IF('વિદ્યાર્થી માહિતી'!B31="","",'વિદ્યાર્થી માહિતી'!B31)</f>
        <v/>
      </c>
      <c r="C36" s="52" t="str">
        <f>IF('વિદ્યાર્થી માહિતી'!C31="","",'વિદ્યાર્થી માહિતી'!C31)</f>
        <v/>
      </c>
      <c r="D36" s="101" t="str">
        <f>IF('વિદ્યાર્થી માહિતી'!C31="","",'T-1'!F34)</f>
        <v/>
      </c>
      <c r="E36" s="101" t="str">
        <f>IF('વિદ્યાર્થી માહિતી'!C31="","",'T-2'!F34)</f>
        <v/>
      </c>
      <c r="F36" s="101" t="str">
        <f>IF('વિદ્યાર્થી માહિતી'!C31="","",'T-3'!E34)</f>
        <v/>
      </c>
      <c r="G36" s="102" t="str">
        <f>IF('વિદ્યાર્થી માહિતી'!C31="","",આંતરિક!H34)</f>
        <v/>
      </c>
      <c r="H36" s="103" t="str">
        <f t="shared" si="0"/>
        <v/>
      </c>
      <c r="I36" s="104" t="str">
        <f t="shared" si="1"/>
        <v/>
      </c>
      <c r="J36" s="105" t="str">
        <f>IF('વિદ્યાર્થી માહિતી'!C31="","",'સિદ્ધિ+કૃપા'!G34)</f>
        <v/>
      </c>
      <c r="K36" s="101" t="str">
        <f>IF('વિદ્યાર્થી માહિતી'!C31="","",'સિદ્ધિ+કૃપા'!H34)</f>
        <v/>
      </c>
      <c r="L36" s="101" t="str">
        <f t="shared" si="2"/>
        <v/>
      </c>
      <c r="M36" s="106" t="str">
        <f t="shared" si="3"/>
        <v/>
      </c>
      <c r="O36" s="41" t="str">
        <f>IF('વિદ્યાર્થી માહિતી'!B31="","",'વિદ્યાર્થી માહિતી'!B31)</f>
        <v/>
      </c>
      <c r="P36" s="41" t="str">
        <f>IF('વિદ્યાર્થી માહિતી'!C31="","",'વિદ્યાર્થી માહિતી'!C31)</f>
        <v/>
      </c>
      <c r="Q36" s="101" t="str">
        <f>IF('વિદ્યાર્થી માહિતી'!C31="","",'T-1'!G34)</f>
        <v/>
      </c>
      <c r="R36" s="101" t="str">
        <f>IF('વિદ્યાર્થી માહિતી'!C31="","",'T-2'!G34)</f>
        <v/>
      </c>
      <c r="S36" s="101" t="str">
        <f>IF('વિદ્યાર્થી માહિતી'!C31="","",'T-3'!F34)</f>
        <v/>
      </c>
      <c r="T36" s="102" t="str">
        <f>IF('વિદ્યાર્થી માહિતી'!C31="","",આંતરિક!N34)</f>
        <v/>
      </c>
      <c r="U36" s="103" t="str">
        <f>IF('વિદ્યાર્થી માહિતી'!C31="","",ROUND(SUM(Q36:T36),0))</f>
        <v/>
      </c>
      <c r="V36" s="104" t="str">
        <f>IF('વિદ્યાર્થી માહિતી'!C31="","",IF(S36="LEFT","LEFT",ROUND(U36/2,0)))</f>
        <v/>
      </c>
      <c r="W36" s="105" t="str">
        <f>IF('વિદ્યાર્થી માહિતી'!C31="","",'સિદ્ધિ+કૃપા'!J34)</f>
        <v/>
      </c>
      <c r="X36" s="101" t="str">
        <f>IF('વિદ્યાર્થી માહિતી'!C31="","",'સિદ્ધિ+કૃપા'!K34)</f>
        <v/>
      </c>
      <c r="Y36" s="101" t="str">
        <f>IF('વિદ્યાર્થી માહિતી'!C31="","",IF(S36="LEFT","LEFT",SUM(V36:X36)))</f>
        <v/>
      </c>
      <c r="Z36" s="106" t="str">
        <f t="shared" si="4"/>
        <v/>
      </c>
      <c r="AB36" s="41" t="str">
        <f>IF('વિદ્યાર્થી માહિતી'!B31="","",'વિદ્યાર્થી માહિતી'!B31)</f>
        <v/>
      </c>
      <c r="AC36" s="41" t="str">
        <f>IF('વિદ્યાર્થી માહિતી'!C31="","",'વિદ્યાર્થી માહિતી'!C31)</f>
        <v/>
      </c>
      <c r="AD36" s="101" t="str">
        <f>IF('વિદ્યાર્થી માહિતી'!C31="","",'T-1'!H34)</f>
        <v/>
      </c>
      <c r="AE36" s="101" t="str">
        <f>IF('વિદ્યાર્થી માહિતી'!C31="","",'T-2'!H34)</f>
        <v/>
      </c>
      <c r="AF36" s="101" t="str">
        <f>IF('વિદ્યાર્થી માહિતી'!C31="","",'T-3'!G34)</f>
        <v/>
      </c>
      <c r="AG36" s="102" t="str">
        <f>IF('વિદ્યાર્થી માહિતી'!C31="","",આંતરિક!T34)</f>
        <v/>
      </c>
      <c r="AH36" s="103" t="str">
        <f>IF('વિદ્યાર્થી માહિતી'!C31="","",ROUND(SUM(AD36:AG36),0))</f>
        <v/>
      </c>
      <c r="AI36" s="104" t="str">
        <f>IF('વિદ્યાર્થી માહિતી'!C31="","",IF(AF36="LEFT","LEFT",ROUND(AH36/2,0)))</f>
        <v/>
      </c>
      <c r="AJ36" s="105" t="str">
        <f>IF('વિદ્યાર્થી માહિતી'!C31="","",'સિદ્ધિ+કૃપા'!M34)</f>
        <v/>
      </c>
      <c r="AK36" s="101" t="str">
        <f>IF('વિદ્યાર્થી માહિતી'!C31="","",'સિદ્ધિ+કૃપા'!N34)</f>
        <v/>
      </c>
      <c r="AL36" s="101" t="str">
        <f>IF('વિદ્યાર્થી માહિતી'!C31="","",IF(AF36="LEFT","LEFT",SUM(AI36:AK36)))</f>
        <v/>
      </c>
      <c r="AM36" s="106" t="str">
        <f t="shared" si="5"/>
        <v/>
      </c>
      <c r="AO36" s="41" t="str">
        <f>IF('વિદ્યાર્થી માહિતી'!B31="","",'વિદ્યાર્થી માહિતી'!B31)</f>
        <v/>
      </c>
      <c r="AP36" s="41" t="str">
        <f>IF('વિદ્યાર્થી માહિતી'!C31="","",'વિદ્યાર્થી માહિતી'!C31)</f>
        <v/>
      </c>
      <c r="AQ36" s="101" t="str">
        <f>IF('વિદ્યાર્થી માહિતી'!C31="","",'T-1'!I34)</f>
        <v/>
      </c>
      <c r="AR36" s="101" t="str">
        <f>IF('વિદ્યાર્થી માહિતી'!C31="","",'T-2'!I34)</f>
        <v/>
      </c>
      <c r="AS36" s="101" t="str">
        <f>IF('વિદ્યાર્થી માહિતી'!C31="","",'T-3'!H34)</f>
        <v/>
      </c>
      <c r="AT36" s="102" t="str">
        <f>IF('વિદ્યાર્થી માહિતી'!C31="","",આંતરિક!Z34)</f>
        <v/>
      </c>
      <c r="AU36" s="103" t="str">
        <f>IF('વિદ્યાર્થી માહિતી'!C31="","",ROUND(SUM(AQ36:AT36),0))</f>
        <v/>
      </c>
      <c r="AV36" s="104" t="str">
        <f>IF('વિદ્યાર્થી માહિતી'!C31="","",IF(AS36="LEFT","LEFT",ROUND(AU36/2,0)))</f>
        <v/>
      </c>
      <c r="AW36" s="105" t="str">
        <f>IF('વિદ્યાર્થી માહિતી'!C31="","",'સિદ્ધિ+કૃપા'!P34)</f>
        <v/>
      </c>
      <c r="AX36" s="101" t="str">
        <f>IF('વિદ્યાર્થી માહિતી'!C31="","",'સિદ્ધિ+કૃપા'!Q34)</f>
        <v/>
      </c>
      <c r="AY36" s="101" t="str">
        <f>IF('વિદ્યાર્થી માહિતી'!C31="","",IF(AS36="LEFT","LEFT",SUM(AV36:AX36)))</f>
        <v/>
      </c>
      <c r="AZ36" s="106" t="str">
        <f t="shared" si="6"/>
        <v/>
      </c>
      <c r="BB36" s="41" t="str">
        <f>IF('વિદ્યાર્થી માહિતી'!C31="","",'વિદ્યાર્થી માહિતી'!B31)</f>
        <v/>
      </c>
      <c r="BC36" s="41" t="str">
        <f>IF('વિદ્યાર્થી માહિતી'!C31="","",'વિદ્યાર્થી માહિતી'!C31)</f>
        <v/>
      </c>
      <c r="BD36" s="101" t="str">
        <f>IF('વિદ્યાર્થી માહિતી'!C31="","",'T-1'!J34)</f>
        <v/>
      </c>
      <c r="BE36" s="101" t="str">
        <f>IF('વિદ્યાર્થી માહિતી'!C31="","",'T-2'!J34)</f>
        <v/>
      </c>
      <c r="BF36" s="101" t="str">
        <f>IF('વિદ્યાર્થી માહિતી'!C31="","",'T-3'!I34)</f>
        <v/>
      </c>
      <c r="BG36" s="102" t="str">
        <f>IF('વિદ્યાર્થી માહિતી'!C31="","",આંતરિક!AF34)</f>
        <v/>
      </c>
      <c r="BH36" s="103" t="str">
        <f>IF('વિદ્યાર્થી માહિતી'!C31="","",ROUND(SUM(BD36:BG36),0))</f>
        <v/>
      </c>
      <c r="BI36" s="104" t="str">
        <f>IF('વિદ્યાર્થી માહિતી'!C31="","",IF(BF36="LEFT","LEFT",ROUND(BH36/2,0)))</f>
        <v/>
      </c>
      <c r="BJ36" s="105" t="str">
        <f>IF('વિદ્યાર્થી માહિતી'!C31="","",'સિદ્ધિ+કૃપા'!S34)</f>
        <v/>
      </c>
      <c r="BK36" s="101" t="str">
        <f>IF('વિદ્યાર્થી માહિતી'!C31="","",'સિદ્ધિ+કૃપા'!T34)</f>
        <v/>
      </c>
      <c r="BL36" s="101" t="str">
        <f>IF('વિદ્યાર્થી માહિતી'!C31="","",IF(BF36="LEFT","LEFT",SUM(BI36:BK36)))</f>
        <v/>
      </c>
      <c r="BM36" s="106" t="str">
        <f t="shared" si="7"/>
        <v/>
      </c>
      <c r="BO36" s="41" t="str">
        <f>IF('વિદ્યાર્થી માહિતી'!C31="","",'વિદ્યાર્થી માહિતી'!B31)</f>
        <v/>
      </c>
      <c r="BP36" s="41" t="str">
        <f>IF('વિદ્યાર્થી માહિતી'!C31="","",'વિદ્યાર્થી માહિતી'!C31)</f>
        <v/>
      </c>
      <c r="BQ36" s="101" t="str">
        <f>IF('વિદ્યાર્થી માહિતી'!C31="","",'T-1'!K34)</f>
        <v/>
      </c>
      <c r="BR36" s="101" t="str">
        <f>IF('વિદ્યાર્થી માહિતી'!C31="","",'T-2'!K34)</f>
        <v/>
      </c>
      <c r="BS36" s="101" t="str">
        <f>IF('વિદ્યાર્થી માહિતી'!C31="","",'T-3'!J34)</f>
        <v/>
      </c>
      <c r="BT36" s="102" t="str">
        <f>IF('વિદ્યાર્થી માહિતી'!C31="","",આંતરિક!AL34)</f>
        <v/>
      </c>
      <c r="BU36" s="103" t="str">
        <f>IF('વિદ્યાર્થી માહિતી'!C31="","",ROUND(SUM(BQ36:BT36),0))</f>
        <v/>
      </c>
      <c r="BV36" s="104" t="str">
        <f>IF('વિદ્યાર્થી માહિતી'!C31="","",IF(BS36="LEFT","LEFT",ROUND(BU36/2,0)))</f>
        <v/>
      </c>
      <c r="BW36" s="105" t="str">
        <f>IF('વિદ્યાર્થી માહિતી'!C31="","",'સિદ્ધિ+કૃપા'!V34)</f>
        <v/>
      </c>
      <c r="BX36" s="101" t="str">
        <f>IF('વિદ્યાર્થી માહિતી'!C31="","",'સિદ્ધિ+કૃપા'!W34)</f>
        <v/>
      </c>
      <c r="BY36" s="101" t="str">
        <f>IF('વિદ્યાર્થી માહિતી'!C31="","",IF(BS36="LEFT","LEFT",SUM(BV36:BX36)))</f>
        <v/>
      </c>
      <c r="BZ36" s="106" t="str">
        <f t="shared" si="8"/>
        <v/>
      </c>
      <c r="CB36" s="41" t="str">
        <f>IF('વિદ્યાર્થી માહિતી'!C31="","",'વિદ્યાર્થી માહિતી'!B31)</f>
        <v/>
      </c>
      <c r="CC36" s="41" t="str">
        <f>IF('વિદ્યાર્થી માહિતી'!C31="","",'વિદ્યાર્થી માહિતી'!C31)</f>
        <v/>
      </c>
      <c r="CD36" s="101" t="str">
        <f>IF('વિદ્યાર્થી માહિતી'!C31="","",'T-1'!L34)</f>
        <v/>
      </c>
      <c r="CE36" s="101" t="str">
        <f>IF('વિદ્યાર્થી માહિતી'!C31="","",'T-2'!L34)</f>
        <v/>
      </c>
      <c r="CF36" s="101" t="str">
        <f>IF('વિદ્યાર્થી માહિતી'!C31="","",'T-3'!K34)</f>
        <v/>
      </c>
      <c r="CG36" s="102" t="str">
        <f>IF('વિદ્યાર્થી માહિતી'!C31="","",આંતરિક!AR34)</f>
        <v/>
      </c>
      <c r="CH36" s="103" t="str">
        <f>IF('વિદ્યાર્થી માહિતી'!C31="","",ROUND(SUM(CD36:CG36),0))</f>
        <v/>
      </c>
      <c r="CI36" s="104" t="str">
        <f>IF('વિદ્યાર્થી માહિતી'!C31="","",IF(CF36="LEFT","LEFT",ROUND(CH36/2,0)))</f>
        <v/>
      </c>
      <c r="CJ36" s="105" t="str">
        <f>IF('વિદ્યાર્થી માહિતી'!C31="","",'સિદ્ધિ+કૃપા'!Y34)</f>
        <v/>
      </c>
      <c r="CK36" s="101" t="str">
        <f>IF('વિદ્યાર્થી માહિતી'!C31="","",'સિદ્ધિ+કૃપા'!Z34)</f>
        <v/>
      </c>
      <c r="CL36" s="101" t="str">
        <f>IF('વિદ્યાર્થી માહિતી'!C31="","",IF(CF36="LEFT","LEFT",SUM(CI36:CK36)))</f>
        <v/>
      </c>
      <c r="CM36" s="106" t="str">
        <f t="shared" si="9"/>
        <v/>
      </c>
      <c r="CO36" s="41" t="str">
        <f>IF('વિદ્યાર્થી માહિતી'!B31="","",'વિદ્યાર્થી માહિતી'!B31)</f>
        <v/>
      </c>
      <c r="CP36" s="41" t="str">
        <f>IF('વિદ્યાર્થી માહિતી'!C31="","",'વિદ્યાર્થી માહિતી'!C31)</f>
        <v/>
      </c>
      <c r="CQ36" s="101" t="str">
        <f>IF('વિદ્યાર્થી માહિતી'!C31="","",'T-3'!L34)</f>
        <v/>
      </c>
      <c r="CR36" s="101" t="str">
        <f>IF('વિદ્યાર્થી માહિતી'!C31="","",'T-3'!M34)</f>
        <v/>
      </c>
      <c r="CS36" s="102" t="str">
        <f>IF('વિદ્યાર્થી માહિતી'!C31="","",આંતરિક!AV34)</f>
        <v/>
      </c>
      <c r="CT36" s="104" t="str">
        <f>IF('વિદ્યાર્થી માહિતી'!C31="","",SUM(CQ36:CS36))</f>
        <v/>
      </c>
      <c r="CU36" s="105" t="str">
        <f>IF('વિદ્યાર્થી માહિતી'!C31="","",'સિદ્ધિ+કૃપા'!AB34)</f>
        <v/>
      </c>
      <c r="CV36" s="101" t="str">
        <f>IF('વિદ્યાર્થી માહિતી'!C31="","",'સિદ્ધિ+કૃપા'!AC34)</f>
        <v/>
      </c>
      <c r="CW36" s="101" t="str">
        <f>IF('વિદ્યાર્થી માહિતી'!C31="","",SUM(CT36:CV36))</f>
        <v/>
      </c>
      <c r="CX36" s="106" t="str">
        <f t="shared" si="10"/>
        <v/>
      </c>
      <c r="CZ36" s="41" t="str">
        <f>IF('વિદ્યાર્થી માહિતી'!C31="","",'વિદ્યાર્થી માહિતી'!B31)</f>
        <v/>
      </c>
      <c r="DA36" s="41" t="str">
        <f>IF('વિદ્યાર્થી માહિતી'!C31="","",'વિદ્યાર્થી માહિતી'!C31)</f>
        <v/>
      </c>
      <c r="DB36" s="101" t="str">
        <f>IF('વિદ્યાર્થી માહિતી'!C31="","",'T-3'!N34)</f>
        <v/>
      </c>
      <c r="DC36" s="101" t="str">
        <f>IF('વિદ્યાર્થી માહિતી'!C31="","",'T-3'!O34)</f>
        <v/>
      </c>
      <c r="DD36" s="102" t="str">
        <f>IF('વિદ્યાર્થી માહિતી'!C31="","",આંતરિક!AZ34)</f>
        <v/>
      </c>
      <c r="DE36" s="104" t="str">
        <f>IF('વિદ્યાર્થી માહિતી'!C31="","",SUM(DB36:DD36))</f>
        <v/>
      </c>
      <c r="DF36" s="105" t="str">
        <f>IF('વિદ્યાર્થી માહિતી'!C31="","",'સિદ્ધિ+કૃપા'!AE34)</f>
        <v/>
      </c>
      <c r="DG36" s="101" t="str">
        <f>IF('વિદ્યાર્થી માહિતી'!C31="","",'સિદ્ધિ+કૃપા'!AF34)</f>
        <v/>
      </c>
      <c r="DH36" s="101" t="str">
        <f>IF('વિદ્યાર્થી માહિતી'!C31="","",SUM(DE36:DG36))</f>
        <v/>
      </c>
      <c r="DI36" s="106" t="str">
        <f t="shared" si="11"/>
        <v/>
      </c>
      <c r="DJ36" s="25" t="str">
        <f>IF('વિદ્યાર્થી માહિતી'!M31="","",'વિદ્યાર્થી માહિતી'!M31)</f>
        <v/>
      </c>
      <c r="DK36" s="41" t="str">
        <f>IF('વિદ્યાર્થી માહિતી'!C31="","",'વિદ્યાર્થી માહિતી'!B31)</f>
        <v/>
      </c>
      <c r="DL36" s="41" t="str">
        <f>IF('વિદ્યાર્થી માહિતી'!C31="","",'વિદ્યાર્થી માહિતી'!C31)</f>
        <v/>
      </c>
      <c r="DM36" s="101" t="str">
        <f>IF('વિદ્યાર્થી માહિતી'!C31="","",'T-3'!P34)</f>
        <v/>
      </c>
      <c r="DN36" s="101" t="str">
        <f>IF('વિદ્યાર્થી માહિતી'!C31="","",'T-3'!Q34)</f>
        <v/>
      </c>
      <c r="DO36" s="102" t="str">
        <f>IF('વિદ્યાર્થી માહિતી'!C31="","",આંતરિક!BD34)</f>
        <v/>
      </c>
      <c r="DP36" s="104" t="str">
        <f>IF('વિદ્યાર્થી માહિતી'!C31="","",SUM(DM36:DO36))</f>
        <v/>
      </c>
      <c r="DQ36" s="105" t="str">
        <f>IF('વિદ્યાર્થી માહિતી'!C31="","",'સિદ્ધિ+કૃપા'!AH34)</f>
        <v/>
      </c>
      <c r="DR36" s="101" t="str">
        <f>IF('વિદ્યાર્થી માહિતી'!C31="","",'સિદ્ધિ+કૃપા'!AI34)</f>
        <v/>
      </c>
      <c r="DS36" s="101" t="str">
        <f>IF('વિદ્યાર્થી માહિતી'!C31="","",SUM(DP36:DR36))</f>
        <v/>
      </c>
      <c r="DT36" s="106" t="str">
        <f t="shared" si="12"/>
        <v/>
      </c>
      <c r="DU36" s="255" t="str">
        <f>IF('વિદ્યાર્થી માહિતી'!C31="","",IF(I36="LEFT","LEFT",IF(V36="LEFT","LEFT",IF(AI36="LEFT","LEFT",IF(AV36="LEFT","LEFT",IF(BI36="LEFT","LEFT",IF(BV36="LEFT","LEFT",IF(CI36="LEFT","LEFT","P"))))))))</f>
        <v/>
      </c>
      <c r="DV36" s="255" t="str">
        <f>IF('વિદ્યાર્થી માહિતી'!C31="","",IF(DU36="LEFT","LEFT",IF(L36&lt;33,"નાપાસ",IF(Y36&lt;33,"નાપાસ",IF(AL36&lt;33,"નાપાસ",IF(AY36&lt;33,"નાપાસ",IF(BL36&lt;33,"નાપાસ",IF(BY36&lt;33,"નાપાસ",IF(CL36&lt;33,"નાપાસ",IF(CW36&lt;33,"નાપાસ",IF(DH36&lt;33,"નાપાસ",IF(DS36&lt;33,"નાપાસ","પાસ"))))))))))))</f>
        <v/>
      </c>
      <c r="DW36" s="255" t="str">
        <f>IF('વિદ્યાર્થી માહિતી'!C31="","",IF(J36&gt;0,"સિદ્ધિગુણથી પાસ",IF(W36&gt;0,"સિદ્ધિગુણથી પાસ",IF(AJ36&gt;0,"સિદ્ધિગુણથી પાસ",IF(AW36&gt;0,"સિદ્ધિગુણથી પાસ",IF(BJ36&gt;0,"સિદ્ધિગુણથી પાસ",IF(BW36&gt;0,"સિદ્ધિગુણથી પાસ",IF(CJ36&gt;0,"સિદ્ધિગુણથી પાસ",DV36))))))))</f>
        <v/>
      </c>
      <c r="DX36" s="255" t="str">
        <f>IF('વિદ્યાર્થી માહિતી'!C31="","",IF(K36&gt;0,"કૃપાગુણથી પાસ",IF(X36&gt;0,"કૃપાગુણથી પાસ",IF(AK36&gt;0,"કૃપાગુણથી પાસ",IF(AX36&gt;0,"કૃપાગુણથી પાસ",IF(BK36&gt;0,"કૃપાગુણથી પાસ",IF(BX36&gt;0,"કૃપાગુણથી પાસ",IF(CK36&gt;0,"કૃપાગુણથી પાસ",DV36))))))))</f>
        <v/>
      </c>
      <c r="DY36" s="255" t="str">
        <f>IF('સમગ્ર પરિણામ '!DX36="કૃપાગુણથી પાસ","કૃપાગુણથી પાસ",IF(DW36="સિદ્ધિગુણથી પાસ","સિદ્ધિગુણથી પાસ",DX36))</f>
        <v/>
      </c>
      <c r="DZ36" s="130" t="str">
        <f>IF('વિદ્યાર્થી માહિતી'!C31="","",'વિદ્યાર્થી માહિતી'!G31)</f>
        <v/>
      </c>
      <c r="EA36" s="45" t="str">
        <f>'S1'!N33</f>
        <v/>
      </c>
    </row>
    <row r="37" spans="1:131" ht="23.25" customHeight="1" x14ac:dyDescent="0.2">
      <c r="A37" s="41">
        <f>'વિદ્યાર્થી માહિતી'!A32</f>
        <v>31</v>
      </c>
      <c r="B37" s="41" t="str">
        <f>IF('વિદ્યાર્થી માહિતી'!B32="","",'વિદ્યાર્થી માહિતી'!B32)</f>
        <v/>
      </c>
      <c r="C37" s="52" t="str">
        <f>IF('વિદ્યાર્થી માહિતી'!C32="","",'વિદ્યાર્થી માહિતી'!C32)</f>
        <v/>
      </c>
      <c r="D37" s="101" t="str">
        <f>IF('વિદ્યાર્થી માહિતી'!C32="","",'T-1'!F35)</f>
        <v/>
      </c>
      <c r="E37" s="101" t="str">
        <f>IF('વિદ્યાર્થી માહિતી'!C32="","",'T-2'!F35)</f>
        <v/>
      </c>
      <c r="F37" s="101" t="str">
        <f>IF('વિદ્યાર્થી માહિતી'!C32="","",'T-3'!E35)</f>
        <v/>
      </c>
      <c r="G37" s="102" t="str">
        <f>IF('વિદ્યાર્થી માહિતી'!C32="","",આંતરિક!H35)</f>
        <v/>
      </c>
      <c r="H37" s="103" t="str">
        <f t="shared" si="0"/>
        <v/>
      </c>
      <c r="I37" s="104" t="str">
        <f t="shared" si="1"/>
        <v/>
      </c>
      <c r="J37" s="105" t="str">
        <f>IF('વિદ્યાર્થી માહિતી'!C32="","",'સિદ્ધિ+કૃપા'!G35)</f>
        <v/>
      </c>
      <c r="K37" s="101" t="str">
        <f>IF('વિદ્યાર્થી માહિતી'!C32="","",'સિદ્ધિ+કૃપા'!H35)</f>
        <v/>
      </c>
      <c r="L37" s="101" t="str">
        <f t="shared" si="2"/>
        <v/>
      </c>
      <c r="M37" s="106" t="str">
        <f t="shared" si="3"/>
        <v/>
      </c>
      <c r="O37" s="41" t="str">
        <f>IF('વિદ્યાર્થી માહિતી'!B32="","",'વિદ્યાર્થી માહિતી'!B32)</f>
        <v/>
      </c>
      <c r="P37" s="41" t="str">
        <f>IF('વિદ્યાર્થી માહિતી'!C32="","",'વિદ્યાર્થી માહિતી'!C32)</f>
        <v/>
      </c>
      <c r="Q37" s="101" t="str">
        <f>IF('વિદ્યાર્થી માહિતી'!C32="","",'T-1'!G35)</f>
        <v/>
      </c>
      <c r="R37" s="101" t="str">
        <f>IF('વિદ્યાર્થી માહિતી'!C32="","",'T-2'!G35)</f>
        <v/>
      </c>
      <c r="S37" s="101" t="str">
        <f>IF('વિદ્યાર્થી માહિતી'!C32="","",'T-3'!F35)</f>
        <v/>
      </c>
      <c r="T37" s="102" t="str">
        <f>IF('વિદ્યાર્થી માહિતી'!C32="","",આંતરિક!N35)</f>
        <v/>
      </c>
      <c r="U37" s="103" t="str">
        <f>IF('વિદ્યાર્થી માહિતી'!C32="","",ROUND(SUM(Q37:T37),0))</f>
        <v/>
      </c>
      <c r="V37" s="104" t="str">
        <f>IF('વિદ્યાર્થી માહિતી'!C32="","",IF(S37="LEFT","LEFT",ROUND(U37/2,0)))</f>
        <v/>
      </c>
      <c r="W37" s="105" t="str">
        <f>IF('વિદ્યાર્થી માહિતી'!C32="","",'સિદ્ધિ+કૃપા'!J35)</f>
        <v/>
      </c>
      <c r="X37" s="101" t="str">
        <f>IF('વિદ્યાર્થી માહિતી'!C32="","",'સિદ્ધિ+કૃપા'!K35)</f>
        <v/>
      </c>
      <c r="Y37" s="101" t="str">
        <f>IF('વિદ્યાર્થી માહિતી'!C32="","",IF(S37="LEFT","LEFT",SUM(V37:X37)))</f>
        <v/>
      </c>
      <c r="Z37" s="106" t="str">
        <f t="shared" si="4"/>
        <v/>
      </c>
      <c r="AB37" s="41" t="str">
        <f>IF('વિદ્યાર્થી માહિતી'!B32="","",'વિદ્યાર્થી માહિતી'!B32)</f>
        <v/>
      </c>
      <c r="AC37" s="41" t="str">
        <f>IF('વિદ્યાર્થી માહિતી'!C32="","",'વિદ્યાર્થી માહિતી'!C32)</f>
        <v/>
      </c>
      <c r="AD37" s="101" t="str">
        <f>IF('વિદ્યાર્થી માહિતી'!C32="","",'T-1'!H35)</f>
        <v/>
      </c>
      <c r="AE37" s="101" t="str">
        <f>IF('વિદ્યાર્થી માહિતી'!C32="","",'T-2'!H35)</f>
        <v/>
      </c>
      <c r="AF37" s="101" t="str">
        <f>IF('વિદ્યાર્થી માહિતી'!C32="","",'T-3'!G35)</f>
        <v/>
      </c>
      <c r="AG37" s="102" t="str">
        <f>IF('વિદ્યાર્થી માહિતી'!C32="","",આંતરિક!T35)</f>
        <v/>
      </c>
      <c r="AH37" s="103" t="str">
        <f>IF('વિદ્યાર્થી માહિતી'!C32="","",ROUND(SUM(AD37:AG37),0))</f>
        <v/>
      </c>
      <c r="AI37" s="104" t="str">
        <f>IF('વિદ્યાર્થી માહિતી'!C32="","",IF(AF37="LEFT","LEFT",ROUND(AH37/2,0)))</f>
        <v/>
      </c>
      <c r="AJ37" s="105" t="str">
        <f>IF('વિદ્યાર્થી માહિતી'!C32="","",'સિદ્ધિ+કૃપા'!M35)</f>
        <v/>
      </c>
      <c r="AK37" s="101" t="str">
        <f>IF('વિદ્યાર્થી માહિતી'!C32="","",'સિદ્ધિ+કૃપા'!N35)</f>
        <v/>
      </c>
      <c r="AL37" s="101" t="str">
        <f>IF('વિદ્યાર્થી માહિતી'!C32="","",IF(AF37="LEFT","LEFT",SUM(AI37:AK37)))</f>
        <v/>
      </c>
      <c r="AM37" s="106" t="str">
        <f t="shared" si="5"/>
        <v/>
      </c>
      <c r="AO37" s="41" t="str">
        <f>IF('વિદ્યાર્થી માહિતી'!B32="","",'વિદ્યાર્થી માહિતી'!B32)</f>
        <v/>
      </c>
      <c r="AP37" s="41" t="str">
        <f>IF('વિદ્યાર્થી માહિતી'!C32="","",'વિદ્યાર્થી માહિતી'!C32)</f>
        <v/>
      </c>
      <c r="AQ37" s="101" t="str">
        <f>IF('વિદ્યાર્થી માહિતી'!C32="","",'T-1'!I35)</f>
        <v/>
      </c>
      <c r="AR37" s="101" t="str">
        <f>IF('વિદ્યાર્થી માહિતી'!C32="","",'T-2'!I35)</f>
        <v/>
      </c>
      <c r="AS37" s="101" t="str">
        <f>IF('વિદ્યાર્થી માહિતી'!C32="","",'T-3'!H35)</f>
        <v/>
      </c>
      <c r="AT37" s="102" t="str">
        <f>IF('વિદ્યાર્થી માહિતી'!C32="","",આંતરિક!Z35)</f>
        <v/>
      </c>
      <c r="AU37" s="103" t="str">
        <f>IF('વિદ્યાર્થી માહિતી'!C32="","",ROUND(SUM(AQ37:AT37),0))</f>
        <v/>
      </c>
      <c r="AV37" s="104" t="str">
        <f>IF('વિદ્યાર્થી માહિતી'!C32="","",IF(AS37="LEFT","LEFT",ROUND(AU37/2,0)))</f>
        <v/>
      </c>
      <c r="AW37" s="105" t="str">
        <f>IF('વિદ્યાર્થી માહિતી'!C32="","",'સિદ્ધિ+કૃપા'!P35)</f>
        <v/>
      </c>
      <c r="AX37" s="101" t="str">
        <f>IF('વિદ્યાર્થી માહિતી'!C32="","",'સિદ્ધિ+કૃપા'!Q35)</f>
        <v/>
      </c>
      <c r="AY37" s="101" t="str">
        <f>IF('વિદ્યાર્થી માહિતી'!C32="","",IF(AS37="LEFT","LEFT",SUM(AV37:AX37)))</f>
        <v/>
      </c>
      <c r="AZ37" s="106" t="str">
        <f t="shared" si="6"/>
        <v/>
      </c>
      <c r="BB37" s="41" t="str">
        <f>IF('વિદ્યાર્થી માહિતી'!C32="","",'વિદ્યાર્થી માહિતી'!B32)</f>
        <v/>
      </c>
      <c r="BC37" s="41" t="str">
        <f>IF('વિદ્યાર્થી માહિતી'!C32="","",'વિદ્યાર્થી માહિતી'!C32)</f>
        <v/>
      </c>
      <c r="BD37" s="101" t="str">
        <f>IF('વિદ્યાર્થી માહિતી'!C32="","",'T-1'!J35)</f>
        <v/>
      </c>
      <c r="BE37" s="101" t="str">
        <f>IF('વિદ્યાર્થી માહિતી'!C32="","",'T-2'!J35)</f>
        <v/>
      </c>
      <c r="BF37" s="101" t="str">
        <f>IF('વિદ્યાર્થી માહિતી'!C32="","",'T-3'!I35)</f>
        <v/>
      </c>
      <c r="BG37" s="102" t="str">
        <f>IF('વિદ્યાર્થી માહિતી'!C32="","",આંતરિક!AF35)</f>
        <v/>
      </c>
      <c r="BH37" s="103" t="str">
        <f>IF('વિદ્યાર્થી માહિતી'!C32="","",ROUND(SUM(BD37:BG37),0))</f>
        <v/>
      </c>
      <c r="BI37" s="104" t="str">
        <f>IF('વિદ્યાર્થી માહિતી'!C32="","",IF(BF37="LEFT","LEFT",ROUND(BH37/2,0)))</f>
        <v/>
      </c>
      <c r="BJ37" s="105" t="str">
        <f>IF('વિદ્યાર્થી માહિતી'!C32="","",'સિદ્ધિ+કૃપા'!S35)</f>
        <v/>
      </c>
      <c r="BK37" s="101" t="str">
        <f>IF('વિદ્યાર્થી માહિતી'!C32="","",'સિદ્ધિ+કૃપા'!T35)</f>
        <v/>
      </c>
      <c r="BL37" s="101" t="str">
        <f>IF('વિદ્યાર્થી માહિતી'!C32="","",IF(BF37="LEFT","LEFT",SUM(BI37:BK37)))</f>
        <v/>
      </c>
      <c r="BM37" s="106" t="str">
        <f t="shared" si="7"/>
        <v/>
      </c>
      <c r="BO37" s="41" t="str">
        <f>IF('વિદ્યાર્થી માહિતી'!C32="","",'વિદ્યાર્થી માહિતી'!B32)</f>
        <v/>
      </c>
      <c r="BP37" s="41" t="str">
        <f>IF('વિદ્યાર્થી માહિતી'!C32="","",'વિદ્યાર્થી માહિતી'!C32)</f>
        <v/>
      </c>
      <c r="BQ37" s="101" t="str">
        <f>IF('વિદ્યાર્થી માહિતી'!C32="","",'T-1'!K35)</f>
        <v/>
      </c>
      <c r="BR37" s="101" t="str">
        <f>IF('વિદ્યાર્થી માહિતી'!C32="","",'T-2'!K35)</f>
        <v/>
      </c>
      <c r="BS37" s="101" t="str">
        <f>IF('વિદ્યાર્થી માહિતી'!C32="","",'T-3'!J35)</f>
        <v/>
      </c>
      <c r="BT37" s="102" t="str">
        <f>IF('વિદ્યાર્થી માહિતી'!C32="","",આંતરિક!AL35)</f>
        <v/>
      </c>
      <c r="BU37" s="103" t="str">
        <f>IF('વિદ્યાર્થી માહિતી'!C32="","",ROUND(SUM(BQ37:BT37),0))</f>
        <v/>
      </c>
      <c r="BV37" s="104" t="str">
        <f>IF('વિદ્યાર્થી માહિતી'!C32="","",IF(BS37="LEFT","LEFT",ROUND(BU37/2,0)))</f>
        <v/>
      </c>
      <c r="BW37" s="105" t="str">
        <f>IF('વિદ્યાર્થી માહિતી'!C32="","",'સિદ્ધિ+કૃપા'!V35)</f>
        <v/>
      </c>
      <c r="BX37" s="101" t="str">
        <f>IF('વિદ્યાર્થી માહિતી'!C32="","",'સિદ્ધિ+કૃપા'!W35)</f>
        <v/>
      </c>
      <c r="BY37" s="101" t="str">
        <f>IF('વિદ્યાર્થી માહિતી'!C32="","",IF(BS37="LEFT","LEFT",SUM(BV37:BX37)))</f>
        <v/>
      </c>
      <c r="BZ37" s="106" t="str">
        <f t="shared" si="8"/>
        <v/>
      </c>
      <c r="CB37" s="41" t="str">
        <f>IF('વિદ્યાર્થી માહિતી'!C32="","",'વિદ્યાર્થી માહિતી'!B32)</f>
        <v/>
      </c>
      <c r="CC37" s="41" t="str">
        <f>IF('વિદ્યાર્થી માહિતી'!C32="","",'વિદ્યાર્થી માહિતી'!C32)</f>
        <v/>
      </c>
      <c r="CD37" s="101" t="str">
        <f>IF('વિદ્યાર્થી માહિતી'!C32="","",'T-1'!L35)</f>
        <v/>
      </c>
      <c r="CE37" s="101" t="str">
        <f>IF('વિદ્યાર્થી માહિતી'!C32="","",'T-2'!L35)</f>
        <v/>
      </c>
      <c r="CF37" s="101" t="str">
        <f>IF('વિદ્યાર્થી માહિતી'!C32="","",'T-3'!K35)</f>
        <v/>
      </c>
      <c r="CG37" s="102" t="str">
        <f>IF('વિદ્યાર્થી માહિતી'!C32="","",આંતરિક!AR35)</f>
        <v/>
      </c>
      <c r="CH37" s="103" t="str">
        <f>IF('વિદ્યાર્થી માહિતી'!C32="","",ROUND(SUM(CD37:CG37),0))</f>
        <v/>
      </c>
      <c r="CI37" s="104" t="str">
        <f>IF('વિદ્યાર્થી માહિતી'!C32="","",IF(CF37="LEFT","LEFT",ROUND(CH37/2,0)))</f>
        <v/>
      </c>
      <c r="CJ37" s="105" t="str">
        <f>IF('વિદ્યાર્થી માહિતી'!C32="","",'સિદ્ધિ+કૃપા'!Y35)</f>
        <v/>
      </c>
      <c r="CK37" s="101" t="str">
        <f>IF('વિદ્યાર્થી માહિતી'!C32="","",'સિદ્ધિ+કૃપા'!Z35)</f>
        <v/>
      </c>
      <c r="CL37" s="101" t="str">
        <f>IF('વિદ્યાર્થી માહિતી'!C32="","",IF(CF37="LEFT","LEFT",SUM(CI37:CK37)))</f>
        <v/>
      </c>
      <c r="CM37" s="106" t="str">
        <f t="shared" si="9"/>
        <v/>
      </c>
      <c r="CO37" s="41" t="str">
        <f>IF('વિદ્યાર્થી માહિતી'!B32="","",'વિદ્યાર્થી માહિતી'!B32)</f>
        <v/>
      </c>
      <c r="CP37" s="41" t="str">
        <f>IF('વિદ્યાર્થી માહિતી'!C32="","",'વિદ્યાર્થી માહિતી'!C32)</f>
        <v/>
      </c>
      <c r="CQ37" s="101" t="str">
        <f>IF('વિદ્યાર્થી માહિતી'!C32="","",'T-3'!L35)</f>
        <v/>
      </c>
      <c r="CR37" s="101" t="str">
        <f>IF('વિદ્યાર્થી માહિતી'!C32="","",'T-3'!M35)</f>
        <v/>
      </c>
      <c r="CS37" s="102" t="str">
        <f>IF('વિદ્યાર્થી માહિતી'!C32="","",આંતરિક!AV35)</f>
        <v/>
      </c>
      <c r="CT37" s="104" t="str">
        <f>IF('વિદ્યાર્થી માહિતી'!C32="","",SUM(CQ37:CS37))</f>
        <v/>
      </c>
      <c r="CU37" s="105" t="str">
        <f>IF('વિદ્યાર્થી માહિતી'!C32="","",'સિદ્ધિ+કૃપા'!AB35)</f>
        <v/>
      </c>
      <c r="CV37" s="101" t="str">
        <f>IF('વિદ્યાર્થી માહિતી'!C32="","",'સિદ્ધિ+કૃપા'!AC35)</f>
        <v/>
      </c>
      <c r="CW37" s="101" t="str">
        <f>IF('વિદ્યાર્થી માહિતી'!C32="","",SUM(CT37:CV37))</f>
        <v/>
      </c>
      <c r="CX37" s="106" t="str">
        <f t="shared" si="10"/>
        <v/>
      </c>
      <c r="CZ37" s="41" t="str">
        <f>IF('વિદ્યાર્થી માહિતી'!C32="","",'વિદ્યાર્થી માહિતી'!B32)</f>
        <v/>
      </c>
      <c r="DA37" s="41" t="str">
        <f>IF('વિદ્યાર્થી માહિતી'!C32="","",'વિદ્યાર્થી માહિતી'!C32)</f>
        <v/>
      </c>
      <c r="DB37" s="101" t="str">
        <f>IF('વિદ્યાર્થી માહિતી'!C32="","",'T-3'!N35)</f>
        <v/>
      </c>
      <c r="DC37" s="101" t="str">
        <f>IF('વિદ્યાર્થી માહિતી'!C32="","",'T-3'!O35)</f>
        <v/>
      </c>
      <c r="DD37" s="102" t="str">
        <f>IF('વિદ્યાર્થી માહિતી'!C32="","",આંતરિક!AZ35)</f>
        <v/>
      </c>
      <c r="DE37" s="104" t="str">
        <f>IF('વિદ્યાર્થી માહિતી'!C32="","",SUM(DB37:DD37))</f>
        <v/>
      </c>
      <c r="DF37" s="105" t="str">
        <f>IF('વિદ્યાર્થી માહિતી'!C32="","",'સિદ્ધિ+કૃપા'!AE35)</f>
        <v/>
      </c>
      <c r="DG37" s="101" t="str">
        <f>IF('વિદ્યાર્થી માહિતી'!C32="","",'સિદ્ધિ+કૃપા'!AF35)</f>
        <v/>
      </c>
      <c r="DH37" s="101" t="str">
        <f>IF('વિદ્યાર્થી માહિતી'!C32="","",SUM(DE37:DG37))</f>
        <v/>
      </c>
      <c r="DI37" s="106" t="str">
        <f t="shared" si="11"/>
        <v/>
      </c>
      <c r="DJ37" s="25" t="str">
        <f>IF('વિદ્યાર્થી માહિતી'!M32="","",'વિદ્યાર્થી માહિતી'!M32)</f>
        <v/>
      </c>
      <c r="DK37" s="41" t="str">
        <f>IF('વિદ્યાર્થી માહિતી'!C32="","",'વિદ્યાર્થી માહિતી'!B32)</f>
        <v/>
      </c>
      <c r="DL37" s="41" t="str">
        <f>IF('વિદ્યાર્થી માહિતી'!C32="","",'વિદ્યાર્થી માહિતી'!C32)</f>
        <v/>
      </c>
      <c r="DM37" s="101" t="str">
        <f>IF('વિદ્યાર્થી માહિતી'!C32="","",'T-3'!P35)</f>
        <v/>
      </c>
      <c r="DN37" s="101" t="str">
        <f>IF('વિદ્યાર્થી માહિતી'!C32="","",'T-3'!Q35)</f>
        <v/>
      </c>
      <c r="DO37" s="102" t="str">
        <f>IF('વિદ્યાર્થી માહિતી'!C32="","",આંતરિક!BD35)</f>
        <v/>
      </c>
      <c r="DP37" s="104" t="str">
        <f>IF('વિદ્યાર્થી માહિતી'!C32="","",SUM(DM37:DO37))</f>
        <v/>
      </c>
      <c r="DQ37" s="105" t="str">
        <f>IF('વિદ્યાર્થી માહિતી'!C32="","",'સિદ્ધિ+કૃપા'!AH35)</f>
        <v/>
      </c>
      <c r="DR37" s="101" t="str">
        <f>IF('વિદ્યાર્થી માહિતી'!C32="","",'સિદ્ધિ+કૃપા'!AI35)</f>
        <v/>
      </c>
      <c r="DS37" s="101" t="str">
        <f>IF('વિદ્યાર્થી માહિતી'!C32="","",SUM(DP37:DR37))</f>
        <v/>
      </c>
      <c r="DT37" s="106" t="str">
        <f t="shared" si="12"/>
        <v/>
      </c>
      <c r="DU37" s="255" t="str">
        <f>IF('વિદ્યાર્થી માહિતી'!C32="","",IF(I37="LEFT","LEFT",IF(V37="LEFT","LEFT",IF(AI37="LEFT","LEFT",IF(AV37="LEFT","LEFT",IF(BI37="LEFT","LEFT",IF(BV37="LEFT","LEFT",IF(CI37="LEFT","LEFT","P"))))))))</f>
        <v/>
      </c>
      <c r="DV37" s="255" t="str">
        <f>IF('વિદ્યાર્થી માહિતી'!C32="","",IF(DU37="LEFT","LEFT",IF(L37&lt;33,"નાપાસ",IF(Y37&lt;33,"નાપાસ",IF(AL37&lt;33,"નાપાસ",IF(AY37&lt;33,"નાપાસ",IF(BL37&lt;33,"નાપાસ",IF(BY37&lt;33,"નાપાસ",IF(CL37&lt;33,"નાપાસ",IF(CW37&lt;33,"નાપાસ",IF(DH37&lt;33,"નાપાસ",IF(DS37&lt;33,"નાપાસ","પાસ"))))))))))))</f>
        <v/>
      </c>
      <c r="DW37" s="255" t="str">
        <f>IF('વિદ્યાર્થી માહિતી'!C32="","",IF(J37&gt;0,"સિદ્ધિગુણથી પાસ",IF(W37&gt;0,"સિદ્ધિગુણથી પાસ",IF(AJ37&gt;0,"સિદ્ધિગુણથી પાસ",IF(AW37&gt;0,"સિદ્ધિગુણથી પાસ",IF(BJ37&gt;0,"સિદ્ધિગુણથી પાસ",IF(BW37&gt;0,"સિદ્ધિગુણથી પાસ",IF(CJ37&gt;0,"સિદ્ધિગુણથી પાસ",DV37))))))))</f>
        <v/>
      </c>
      <c r="DX37" s="255" t="str">
        <f>IF('વિદ્યાર્થી માહિતી'!C32="","",IF(K37&gt;0,"કૃપાગુણથી પાસ",IF(X37&gt;0,"કૃપાગુણથી પાસ",IF(AK37&gt;0,"કૃપાગુણથી પાસ",IF(AX37&gt;0,"કૃપાગુણથી પાસ",IF(BK37&gt;0,"કૃપાગુણથી પાસ",IF(BX37&gt;0,"કૃપાગુણથી પાસ",IF(CK37&gt;0,"કૃપાગુણથી પાસ",DV37))))))))</f>
        <v/>
      </c>
      <c r="DY37" s="255" t="str">
        <f>IF('સમગ્ર પરિણામ '!DX37="કૃપાગુણથી પાસ","કૃપાગુણથી પાસ",IF(DW37="સિદ્ધિગુણથી પાસ","સિદ્ધિગુણથી પાસ",DX37))</f>
        <v/>
      </c>
      <c r="DZ37" s="130" t="str">
        <f>IF('વિદ્યાર્થી માહિતી'!C32="","",'વિદ્યાર્થી માહિતી'!G32)</f>
        <v/>
      </c>
      <c r="EA37" s="45" t="str">
        <f>'S1'!N34</f>
        <v/>
      </c>
    </row>
    <row r="38" spans="1:131" ht="23.25" customHeight="1" x14ac:dyDescent="0.2">
      <c r="A38" s="41">
        <f>'વિદ્યાર્થી માહિતી'!A33</f>
        <v>32</v>
      </c>
      <c r="B38" s="41" t="str">
        <f>IF('વિદ્યાર્થી માહિતી'!B33="","",'વિદ્યાર્થી માહિતી'!B33)</f>
        <v/>
      </c>
      <c r="C38" s="52" t="str">
        <f>IF('વિદ્યાર્થી માહિતી'!C33="","",'વિદ્યાર્થી માહિતી'!C33)</f>
        <v/>
      </c>
      <c r="D38" s="101" t="str">
        <f>IF('વિદ્યાર્થી માહિતી'!C33="","",'T-1'!F36)</f>
        <v/>
      </c>
      <c r="E38" s="101" t="str">
        <f>IF('વિદ્યાર્થી માહિતી'!C33="","",'T-2'!F36)</f>
        <v/>
      </c>
      <c r="F38" s="101" t="str">
        <f>IF('વિદ્યાર્થી માહિતી'!C33="","",'T-3'!E36)</f>
        <v/>
      </c>
      <c r="G38" s="102" t="str">
        <f>IF('વિદ્યાર્થી માહિતી'!C33="","",આંતરિક!H36)</f>
        <v/>
      </c>
      <c r="H38" s="103" t="str">
        <f t="shared" si="0"/>
        <v/>
      </c>
      <c r="I38" s="104" t="str">
        <f t="shared" si="1"/>
        <v/>
      </c>
      <c r="J38" s="105" t="str">
        <f>IF('વિદ્યાર્થી માહિતી'!C33="","",'સિદ્ધિ+કૃપા'!G36)</f>
        <v/>
      </c>
      <c r="K38" s="101" t="str">
        <f>IF('વિદ્યાર્થી માહિતી'!C33="","",'સિદ્ધિ+કૃપા'!H36)</f>
        <v/>
      </c>
      <c r="L38" s="101" t="str">
        <f t="shared" si="2"/>
        <v/>
      </c>
      <c r="M38" s="106" t="str">
        <f t="shared" si="3"/>
        <v/>
      </c>
      <c r="O38" s="41" t="str">
        <f>IF('વિદ્યાર્થી માહિતી'!B33="","",'વિદ્યાર્થી માહિતી'!B33)</f>
        <v/>
      </c>
      <c r="P38" s="41" t="str">
        <f>IF('વિદ્યાર્થી માહિતી'!C33="","",'વિદ્યાર્થી માહિતી'!C33)</f>
        <v/>
      </c>
      <c r="Q38" s="101" t="str">
        <f>IF('વિદ્યાર્થી માહિતી'!C33="","",'T-1'!G36)</f>
        <v/>
      </c>
      <c r="R38" s="101" t="str">
        <f>IF('વિદ્યાર્થી માહિતી'!C33="","",'T-2'!G36)</f>
        <v/>
      </c>
      <c r="S38" s="101" t="str">
        <f>IF('વિદ્યાર્થી માહિતી'!C33="","",'T-3'!F36)</f>
        <v/>
      </c>
      <c r="T38" s="102" t="str">
        <f>IF('વિદ્યાર્થી માહિતી'!C33="","",આંતરિક!N36)</f>
        <v/>
      </c>
      <c r="U38" s="103" t="str">
        <f>IF('વિદ્યાર્થી માહિતી'!C33="","",ROUND(SUM(Q38:T38),0))</f>
        <v/>
      </c>
      <c r="V38" s="104" t="str">
        <f>IF('વિદ્યાર્થી માહિતી'!C33="","",IF(S38="LEFT","LEFT",ROUND(U38/2,0)))</f>
        <v/>
      </c>
      <c r="W38" s="105" t="str">
        <f>IF('વિદ્યાર્થી માહિતી'!C33="","",'સિદ્ધિ+કૃપા'!J36)</f>
        <v/>
      </c>
      <c r="X38" s="101" t="str">
        <f>IF('વિદ્યાર્થી માહિતી'!C33="","",'સિદ્ધિ+કૃપા'!K36)</f>
        <v/>
      </c>
      <c r="Y38" s="101" t="str">
        <f>IF('વિદ્યાર્થી માહિતી'!C33="","",IF(S38="LEFT","LEFT",SUM(V38:X38)))</f>
        <v/>
      </c>
      <c r="Z38" s="106" t="str">
        <f t="shared" si="4"/>
        <v/>
      </c>
      <c r="AB38" s="41" t="str">
        <f>IF('વિદ્યાર્થી માહિતી'!B33="","",'વિદ્યાર્થી માહિતી'!B33)</f>
        <v/>
      </c>
      <c r="AC38" s="41" t="str">
        <f>IF('વિદ્યાર્થી માહિતી'!C33="","",'વિદ્યાર્થી માહિતી'!C33)</f>
        <v/>
      </c>
      <c r="AD38" s="101" t="str">
        <f>IF('વિદ્યાર્થી માહિતી'!C33="","",'T-1'!H36)</f>
        <v/>
      </c>
      <c r="AE38" s="101" t="str">
        <f>IF('વિદ્યાર્થી માહિતી'!C33="","",'T-2'!H36)</f>
        <v/>
      </c>
      <c r="AF38" s="101" t="str">
        <f>IF('વિદ્યાર્થી માહિતી'!C33="","",'T-3'!G36)</f>
        <v/>
      </c>
      <c r="AG38" s="102" t="str">
        <f>IF('વિદ્યાર્થી માહિતી'!C33="","",આંતરિક!T36)</f>
        <v/>
      </c>
      <c r="AH38" s="103" t="str">
        <f>IF('વિદ્યાર્થી માહિતી'!C33="","",ROUND(SUM(AD38:AG38),0))</f>
        <v/>
      </c>
      <c r="AI38" s="104" t="str">
        <f>IF('વિદ્યાર્થી માહિતી'!C33="","",IF(AF38="LEFT","LEFT",ROUND(AH38/2,0)))</f>
        <v/>
      </c>
      <c r="AJ38" s="105" t="str">
        <f>IF('વિદ્યાર્થી માહિતી'!C33="","",'સિદ્ધિ+કૃપા'!M36)</f>
        <v/>
      </c>
      <c r="AK38" s="101" t="str">
        <f>IF('વિદ્યાર્થી માહિતી'!C33="","",'સિદ્ધિ+કૃપા'!N36)</f>
        <v/>
      </c>
      <c r="AL38" s="101" t="str">
        <f>IF('વિદ્યાર્થી માહિતી'!C33="","",IF(AF38="LEFT","LEFT",SUM(AI38:AK38)))</f>
        <v/>
      </c>
      <c r="AM38" s="106" t="str">
        <f t="shared" si="5"/>
        <v/>
      </c>
      <c r="AO38" s="41" t="str">
        <f>IF('વિદ્યાર્થી માહિતી'!B33="","",'વિદ્યાર્થી માહિતી'!B33)</f>
        <v/>
      </c>
      <c r="AP38" s="41" t="str">
        <f>IF('વિદ્યાર્થી માહિતી'!C33="","",'વિદ્યાર્થી માહિતી'!C33)</f>
        <v/>
      </c>
      <c r="AQ38" s="101" t="str">
        <f>IF('વિદ્યાર્થી માહિતી'!C33="","",'T-1'!I36)</f>
        <v/>
      </c>
      <c r="AR38" s="101" t="str">
        <f>IF('વિદ્યાર્થી માહિતી'!C33="","",'T-2'!I36)</f>
        <v/>
      </c>
      <c r="AS38" s="101" t="str">
        <f>IF('વિદ્યાર્થી માહિતી'!C33="","",'T-3'!H36)</f>
        <v/>
      </c>
      <c r="AT38" s="102" t="str">
        <f>IF('વિદ્યાર્થી માહિતી'!C33="","",આંતરિક!Z36)</f>
        <v/>
      </c>
      <c r="AU38" s="103" t="str">
        <f>IF('વિદ્યાર્થી માહિતી'!C33="","",ROUND(SUM(AQ38:AT38),0))</f>
        <v/>
      </c>
      <c r="AV38" s="104" t="str">
        <f>IF('વિદ્યાર્થી માહિતી'!C33="","",IF(AS38="LEFT","LEFT",ROUND(AU38/2,0)))</f>
        <v/>
      </c>
      <c r="AW38" s="105" t="str">
        <f>IF('વિદ્યાર્થી માહિતી'!C33="","",'સિદ્ધિ+કૃપા'!P36)</f>
        <v/>
      </c>
      <c r="AX38" s="101" t="str">
        <f>IF('વિદ્યાર્થી માહિતી'!C33="","",'સિદ્ધિ+કૃપા'!Q36)</f>
        <v/>
      </c>
      <c r="AY38" s="101" t="str">
        <f>IF('વિદ્યાર્થી માહિતી'!C33="","",IF(AS38="LEFT","LEFT",SUM(AV38:AX38)))</f>
        <v/>
      </c>
      <c r="AZ38" s="106" t="str">
        <f t="shared" si="6"/>
        <v/>
      </c>
      <c r="BB38" s="41" t="str">
        <f>IF('વિદ્યાર્થી માહિતી'!C33="","",'વિદ્યાર્થી માહિતી'!B33)</f>
        <v/>
      </c>
      <c r="BC38" s="41" t="str">
        <f>IF('વિદ્યાર્થી માહિતી'!C33="","",'વિદ્યાર્થી માહિતી'!C33)</f>
        <v/>
      </c>
      <c r="BD38" s="101" t="str">
        <f>IF('વિદ્યાર્થી માહિતી'!C33="","",'T-1'!J36)</f>
        <v/>
      </c>
      <c r="BE38" s="101" t="str">
        <f>IF('વિદ્યાર્થી માહિતી'!C33="","",'T-2'!J36)</f>
        <v/>
      </c>
      <c r="BF38" s="101" t="str">
        <f>IF('વિદ્યાર્થી માહિતી'!C33="","",'T-3'!I36)</f>
        <v/>
      </c>
      <c r="BG38" s="102" t="str">
        <f>IF('વિદ્યાર્થી માહિતી'!C33="","",આંતરિક!AF36)</f>
        <v/>
      </c>
      <c r="BH38" s="103" t="str">
        <f>IF('વિદ્યાર્થી માહિતી'!C33="","",ROUND(SUM(BD38:BG38),0))</f>
        <v/>
      </c>
      <c r="BI38" s="104" t="str">
        <f>IF('વિદ્યાર્થી માહિતી'!C33="","",IF(BF38="LEFT","LEFT",ROUND(BH38/2,0)))</f>
        <v/>
      </c>
      <c r="BJ38" s="105" t="str">
        <f>IF('વિદ્યાર્થી માહિતી'!C33="","",'સિદ્ધિ+કૃપા'!S36)</f>
        <v/>
      </c>
      <c r="BK38" s="101" t="str">
        <f>IF('વિદ્યાર્થી માહિતી'!C33="","",'સિદ્ધિ+કૃપા'!T36)</f>
        <v/>
      </c>
      <c r="BL38" s="101" t="str">
        <f>IF('વિદ્યાર્થી માહિતી'!C33="","",IF(BF38="LEFT","LEFT",SUM(BI38:BK38)))</f>
        <v/>
      </c>
      <c r="BM38" s="106" t="str">
        <f t="shared" si="7"/>
        <v/>
      </c>
      <c r="BO38" s="41" t="str">
        <f>IF('વિદ્યાર્થી માહિતી'!C33="","",'વિદ્યાર્થી માહિતી'!B33)</f>
        <v/>
      </c>
      <c r="BP38" s="41" t="str">
        <f>IF('વિદ્યાર્થી માહિતી'!C33="","",'વિદ્યાર્થી માહિતી'!C33)</f>
        <v/>
      </c>
      <c r="BQ38" s="101" t="str">
        <f>IF('વિદ્યાર્થી માહિતી'!C33="","",'T-1'!K36)</f>
        <v/>
      </c>
      <c r="BR38" s="101" t="str">
        <f>IF('વિદ્યાર્થી માહિતી'!C33="","",'T-2'!K36)</f>
        <v/>
      </c>
      <c r="BS38" s="101" t="str">
        <f>IF('વિદ્યાર્થી માહિતી'!C33="","",'T-3'!J36)</f>
        <v/>
      </c>
      <c r="BT38" s="102" t="str">
        <f>IF('વિદ્યાર્થી માહિતી'!C33="","",આંતરિક!AL36)</f>
        <v/>
      </c>
      <c r="BU38" s="103" t="str">
        <f>IF('વિદ્યાર્થી માહિતી'!C33="","",ROUND(SUM(BQ38:BT38),0))</f>
        <v/>
      </c>
      <c r="BV38" s="104" t="str">
        <f>IF('વિદ્યાર્થી માહિતી'!C33="","",IF(BS38="LEFT","LEFT",ROUND(BU38/2,0)))</f>
        <v/>
      </c>
      <c r="BW38" s="105" t="str">
        <f>IF('વિદ્યાર્થી માહિતી'!C33="","",'સિદ્ધિ+કૃપા'!V36)</f>
        <v/>
      </c>
      <c r="BX38" s="101" t="str">
        <f>IF('વિદ્યાર્થી માહિતી'!C33="","",'સિદ્ધિ+કૃપા'!W36)</f>
        <v/>
      </c>
      <c r="BY38" s="101" t="str">
        <f>IF('વિદ્યાર્થી માહિતી'!C33="","",IF(BS38="LEFT","LEFT",SUM(BV38:BX38)))</f>
        <v/>
      </c>
      <c r="BZ38" s="106" t="str">
        <f t="shared" si="8"/>
        <v/>
      </c>
      <c r="CB38" s="41" t="str">
        <f>IF('વિદ્યાર્થી માહિતી'!C33="","",'વિદ્યાર્થી માહિતી'!B33)</f>
        <v/>
      </c>
      <c r="CC38" s="41" t="str">
        <f>IF('વિદ્યાર્થી માહિતી'!C33="","",'વિદ્યાર્થી માહિતી'!C33)</f>
        <v/>
      </c>
      <c r="CD38" s="101" t="str">
        <f>IF('વિદ્યાર્થી માહિતી'!C33="","",'T-1'!L36)</f>
        <v/>
      </c>
      <c r="CE38" s="101" t="str">
        <f>IF('વિદ્યાર્થી માહિતી'!C33="","",'T-2'!L36)</f>
        <v/>
      </c>
      <c r="CF38" s="101" t="str">
        <f>IF('વિદ્યાર્થી માહિતી'!C33="","",'T-3'!K36)</f>
        <v/>
      </c>
      <c r="CG38" s="102" t="str">
        <f>IF('વિદ્યાર્થી માહિતી'!C33="","",આંતરિક!AR36)</f>
        <v/>
      </c>
      <c r="CH38" s="103" t="str">
        <f>IF('વિદ્યાર્થી માહિતી'!C33="","",ROUND(SUM(CD38:CG38),0))</f>
        <v/>
      </c>
      <c r="CI38" s="104" t="str">
        <f>IF('વિદ્યાર્થી માહિતી'!C33="","",IF(CF38="LEFT","LEFT",ROUND(CH38/2,0)))</f>
        <v/>
      </c>
      <c r="CJ38" s="105" t="str">
        <f>IF('વિદ્યાર્થી માહિતી'!C33="","",'સિદ્ધિ+કૃપા'!Y36)</f>
        <v/>
      </c>
      <c r="CK38" s="101" t="str">
        <f>IF('વિદ્યાર્થી માહિતી'!C33="","",'સિદ્ધિ+કૃપા'!Z36)</f>
        <v/>
      </c>
      <c r="CL38" s="101" t="str">
        <f>IF('વિદ્યાર્થી માહિતી'!C33="","",IF(CF38="LEFT","LEFT",SUM(CI38:CK38)))</f>
        <v/>
      </c>
      <c r="CM38" s="106" t="str">
        <f t="shared" si="9"/>
        <v/>
      </c>
      <c r="CO38" s="41" t="str">
        <f>IF('વિદ્યાર્થી માહિતી'!B33="","",'વિદ્યાર્થી માહિતી'!B33)</f>
        <v/>
      </c>
      <c r="CP38" s="41" t="str">
        <f>IF('વિદ્યાર્થી માહિતી'!C33="","",'વિદ્યાર્થી માહિતી'!C33)</f>
        <v/>
      </c>
      <c r="CQ38" s="101" t="str">
        <f>IF('વિદ્યાર્થી માહિતી'!C33="","",'T-3'!L36)</f>
        <v/>
      </c>
      <c r="CR38" s="101" t="str">
        <f>IF('વિદ્યાર્થી માહિતી'!C33="","",'T-3'!M36)</f>
        <v/>
      </c>
      <c r="CS38" s="102" t="str">
        <f>IF('વિદ્યાર્થી માહિતી'!C33="","",આંતરિક!AV36)</f>
        <v/>
      </c>
      <c r="CT38" s="104" t="str">
        <f>IF('વિદ્યાર્થી માહિતી'!C33="","",SUM(CQ38:CS38))</f>
        <v/>
      </c>
      <c r="CU38" s="105" t="str">
        <f>IF('વિદ્યાર્થી માહિતી'!C33="","",'સિદ્ધિ+કૃપા'!AB36)</f>
        <v/>
      </c>
      <c r="CV38" s="101" t="str">
        <f>IF('વિદ્યાર્થી માહિતી'!C33="","",'સિદ્ધિ+કૃપા'!AC36)</f>
        <v/>
      </c>
      <c r="CW38" s="101" t="str">
        <f>IF('વિદ્યાર્થી માહિતી'!C33="","",SUM(CT38:CV38))</f>
        <v/>
      </c>
      <c r="CX38" s="106" t="str">
        <f t="shared" si="10"/>
        <v/>
      </c>
      <c r="CZ38" s="41" t="str">
        <f>IF('વિદ્યાર્થી માહિતી'!C33="","",'વિદ્યાર્થી માહિતી'!B33)</f>
        <v/>
      </c>
      <c r="DA38" s="41" t="str">
        <f>IF('વિદ્યાર્થી માહિતી'!C33="","",'વિદ્યાર્થી માહિતી'!C33)</f>
        <v/>
      </c>
      <c r="DB38" s="101" t="str">
        <f>IF('વિદ્યાર્થી માહિતી'!C33="","",'T-3'!N36)</f>
        <v/>
      </c>
      <c r="DC38" s="101" t="str">
        <f>IF('વિદ્યાર્થી માહિતી'!C33="","",'T-3'!O36)</f>
        <v/>
      </c>
      <c r="DD38" s="102" t="str">
        <f>IF('વિદ્યાર્થી માહિતી'!C33="","",આંતરિક!AZ36)</f>
        <v/>
      </c>
      <c r="DE38" s="104" t="str">
        <f>IF('વિદ્યાર્થી માહિતી'!C33="","",SUM(DB38:DD38))</f>
        <v/>
      </c>
      <c r="DF38" s="105" t="str">
        <f>IF('વિદ્યાર્થી માહિતી'!C33="","",'સિદ્ધિ+કૃપા'!AE36)</f>
        <v/>
      </c>
      <c r="DG38" s="101" t="str">
        <f>IF('વિદ્યાર્થી માહિતી'!C33="","",'સિદ્ધિ+કૃપા'!AF36)</f>
        <v/>
      </c>
      <c r="DH38" s="101" t="str">
        <f>IF('વિદ્યાર્થી માહિતી'!C33="","",SUM(DE38:DG38))</f>
        <v/>
      </c>
      <c r="DI38" s="106" t="str">
        <f t="shared" si="11"/>
        <v/>
      </c>
      <c r="DJ38" s="25" t="str">
        <f>IF('વિદ્યાર્થી માહિતી'!M33="","",'વિદ્યાર્થી માહિતી'!M33)</f>
        <v/>
      </c>
      <c r="DK38" s="41" t="str">
        <f>IF('વિદ્યાર્થી માહિતી'!C33="","",'વિદ્યાર્થી માહિતી'!B33)</f>
        <v/>
      </c>
      <c r="DL38" s="41" t="str">
        <f>IF('વિદ્યાર્થી માહિતી'!C33="","",'વિદ્યાર્થી માહિતી'!C33)</f>
        <v/>
      </c>
      <c r="DM38" s="101" t="str">
        <f>IF('વિદ્યાર્થી માહિતી'!C33="","",'T-3'!P36)</f>
        <v/>
      </c>
      <c r="DN38" s="101" t="str">
        <f>IF('વિદ્યાર્થી માહિતી'!C33="","",'T-3'!Q36)</f>
        <v/>
      </c>
      <c r="DO38" s="102" t="str">
        <f>IF('વિદ્યાર્થી માહિતી'!C33="","",આંતરિક!BD36)</f>
        <v/>
      </c>
      <c r="DP38" s="104" t="str">
        <f>IF('વિદ્યાર્થી માહિતી'!C33="","",SUM(DM38:DO38))</f>
        <v/>
      </c>
      <c r="DQ38" s="105" t="str">
        <f>IF('વિદ્યાર્થી માહિતી'!C33="","",'સિદ્ધિ+કૃપા'!AH36)</f>
        <v/>
      </c>
      <c r="DR38" s="101" t="str">
        <f>IF('વિદ્યાર્થી માહિતી'!C33="","",'સિદ્ધિ+કૃપા'!AI36)</f>
        <v/>
      </c>
      <c r="DS38" s="101" t="str">
        <f>IF('વિદ્યાર્થી માહિતી'!C33="","",SUM(DP38:DR38))</f>
        <v/>
      </c>
      <c r="DT38" s="106" t="str">
        <f t="shared" si="12"/>
        <v/>
      </c>
      <c r="DU38" s="255" t="str">
        <f>IF('વિદ્યાર્થી માહિતી'!C33="","",IF(I38="LEFT","LEFT",IF(V38="LEFT","LEFT",IF(AI38="LEFT","LEFT",IF(AV38="LEFT","LEFT",IF(BI38="LEFT","LEFT",IF(BV38="LEFT","LEFT",IF(CI38="LEFT","LEFT","P"))))))))</f>
        <v/>
      </c>
      <c r="DV38" s="255" t="str">
        <f>IF('વિદ્યાર્થી માહિતી'!C33="","",IF(DU38="LEFT","LEFT",IF(L38&lt;33,"નાપાસ",IF(Y38&lt;33,"નાપાસ",IF(AL38&lt;33,"નાપાસ",IF(AY38&lt;33,"નાપાસ",IF(BL38&lt;33,"નાપાસ",IF(BY38&lt;33,"નાપાસ",IF(CL38&lt;33,"નાપાસ",IF(CW38&lt;33,"નાપાસ",IF(DH38&lt;33,"નાપાસ",IF(DS38&lt;33,"નાપાસ","પાસ"))))))))))))</f>
        <v/>
      </c>
      <c r="DW38" s="255" t="str">
        <f>IF('વિદ્યાર્થી માહિતી'!C33="","",IF(J38&gt;0,"સિદ્ધિગુણથી પાસ",IF(W38&gt;0,"સિદ્ધિગુણથી પાસ",IF(AJ38&gt;0,"સિદ્ધિગુણથી પાસ",IF(AW38&gt;0,"સિદ્ધિગુણથી પાસ",IF(BJ38&gt;0,"સિદ્ધિગુણથી પાસ",IF(BW38&gt;0,"સિદ્ધિગુણથી પાસ",IF(CJ38&gt;0,"સિદ્ધિગુણથી પાસ",DV38))))))))</f>
        <v/>
      </c>
      <c r="DX38" s="255" t="str">
        <f>IF('વિદ્યાર્થી માહિતી'!C33="","",IF(K38&gt;0,"કૃપાગુણથી પાસ",IF(X38&gt;0,"કૃપાગુણથી પાસ",IF(AK38&gt;0,"કૃપાગુણથી પાસ",IF(AX38&gt;0,"કૃપાગુણથી પાસ",IF(BK38&gt;0,"કૃપાગુણથી પાસ",IF(BX38&gt;0,"કૃપાગુણથી પાસ",IF(CK38&gt;0,"કૃપાગુણથી પાસ",DV38))))))))</f>
        <v/>
      </c>
      <c r="DY38" s="255" t="str">
        <f>IF('સમગ્ર પરિણામ '!DX38="કૃપાગુણથી પાસ","કૃપાગુણથી પાસ",IF(DW38="સિદ્ધિગુણથી પાસ","સિદ્ધિગુણથી પાસ",DX38))</f>
        <v/>
      </c>
      <c r="DZ38" s="130" t="str">
        <f>IF('વિદ્યાર્થી માહિતી'!C33="","",'વિદ્યાર્થી માહિતી'!G33)</f>
        <v/>
      </c>
      <c r="EA38" s="45" t="str">
        <f>'S1'!N35</f>
        <v/>
      </c>
    </row>
    <row r="39" spans="1:131" ht="23.25" customHeight="1" x14ac:dyDescent="0.2">
      <c r="A39" s="41">
        <f>'વિદ્યાર્થી માહિતી'!A34</f>
        <v>33</v>
      </c>
      <c r="B39" s="41" t="str">
        <f>IF('વિદ્યાર્થી માહિતી'!B34="","",'વિદ્યાર્થી માહિતી'!B34)</f>
        <v/>
      </c>
      <c r="C39" s="52" t="str">
        <f>IF('વિદ્યાર્થી માહિતી'!C34="","",'વિદ્યાર્થી માહિતી'!C34)</f>
        <v/>
      </c>
      <c r="D39" s="101" t="str">
        <f>IF('વિદ્યાર્થી માહિતી'!C34="","",'T-1'!F37)</f>
        <v/>
      </c>
      <c r="E39" s="101" t="str">
        <f>IF('વિદ્યાર્થી માહિતી'!C34="","",'T-2'!F37)</f>
        <v/>
      </c>
      <c r="F39" s="101" t="str">
        <f>IF('વિદ્યાર્થી માહિતી'!C34="","",'T-3'!E37)</f>
        <v/>
      </c>
      <c r="G39" s="102" t="str">
        <f>IF('વિદ્યાર્થી માહિતી'!C34="","",આંતરિક!H37)</f>
        <v/>
      </c>
      <c r="H39" s="103" t="str">
        <f t="shared" si="0"/>
        <v/>
      </c>
      <c r="I39" s="104" t="str">
        <f t="shared" si="1"/>
        <v/>
      </c>
      <c r="J39" s="105" t="str">
        <f>IF('વિદ્યાર્થી માહિતી'!C34="","",'સિદ્ધિ+કૃપા'!G37)</f>
        <v/>
      </c>
      <c r="K39" s="101" t="str">
        <f>IF('વિદ્યાર્થી માહિતી'!C34="","",'સિદ્ધિ+કૃપા'!H37)</f>
        <v/>
      </c>
      <c r="L39" s="101" t="str">
        <f t="shared" si="2"/>
        <v/>
      </c>
      <c r="M39" s="106" t="str">
        <f t="shared" si="3"/>
        <v/>
      </c>
      <c r="O39" s="41" t="str">
        <f>IF('વિદ્યાર્થી માહિતી'!B34="","",'વિદ્યાર્થી માહિતી'!B34)</f>
        <v/>
      </c>
      <c r="P39" s="41" t="str">
        <f>IF('વિદ્યાર્થી માહિતી'!C34="","",'વિદ્યાર્થી માહિતી'!C34)</f>
        <v/>
      </c>
      <c r="Q39" s="101" t="str">
        <f>IF('વિદ્યાર્થી માહિતી'!C34="","",'T-1'!G37)</f>
        <v/>
      </c>
      <c r="R39" s="101" t="str">
        <f>IF('વિદ્યાર્થી માહિતી'!C34="","",'T-2'!G37)</f>
        <v/>
      </c>
      <c r="S39" s="101" t="str">
        <f>IF('વિદ્યાર્થી માહિતી'!C34="","",'T-3'!F37)</f>
        <v/>
      </c>
      <c r="T39" s="102" t="str">
        <f>IF('વિદ્યાર્થી માહિતી'!C34="","",આંતરિક!N37)</f>
        <v/>
      </c>
      <c r="U39" s="103" t="str">
        <f>IF('વિદ્યાર્થી માહિતી'!C34="","",ROUND(SUM(Q39:T39),0))</f>
        <v/>
      </c>
      <c r="V39" s="104" t="str">
        <f>IF('વિદ્યાર્થી માહિતી'!C34="","",IF(S39="LEFT","LEFT",ROUND(U39/2,0)))</f>
        <v/>
      </c>
      <c r="W39" s="105" t="str">
        <f>IF('વિદ્યાર્થી માહિતી'!C34="","",'સિદ્ધિ+કૃપા'!J37)</f>
        <v/>
      </c>
      <c r="X39" s="101" t="str">
        <f>IF('વિદ્યાર્થી માહિતી'!C34="","",'સિદ્ધિ+કૃપા'!K37)</f>
        <v/>
      </c>
      <c r="Y39" s="101" t="str">
        <f>IF('વિદ્યાર્થી માહિતી'!C34="","",IF(S39="LEFT","LEFT",SUM(V39:X39)))</f>
        <v/>
      </c>
      <c r="Z39" s="106" t="str">
        <f t="shared" si="4"/>
        <v/>
      </c>
      <c r="AB39" s="41" t="str">
        <f>IF('વિદ્યાર્થી માહિતી'!B34="","",'વિદ્યાર્થી માહિતી'!B34)</f>
        <v/>
      </c>
      <c r="AC39" s="41" t="str">
        <f>IF('વિદ્યાર્થી માહિતી'!C34="","",'વિદ્યાર્થી માહિતી'!C34)</f>
        <v/>
      </c>
      <c r="AD39" s="101" t="str">
        <f>IF('વિદ્યાર્થી માહિતી'!C34="","",'T-1'!H37)</f>
        <v/>
      </c>
      <c r="AE39" s="101" t="str">
        <f>IF('વિદ્યાર્થી માહિતી'!C34="","",'T-2'!H37)</f>
        <v/>
      </c>
      <c r="AF39" s="101" t="str">
        <f>IF('વિદ્યાર્થી માહિતી'!C34="","",'T-3'!G37)</f>
        <v/>
      </c>
      <c r="AG39" s="102" t="str">
        <f>IF('વિદ્યાર્થી માહિતી'!C34="","",આંતરિક!T37)</f>
        <v/>
      </c>
      <c r="AH39" s="103" t="str">
        <f>IF('વિદ્યાર્થી માહિતી'!C34="","",ROUND(SUM(AD39:AG39),0))</f>
        <v/>
      </c>
      <c r="AI39" s="104" t="str">
        <f>IF('વિદ્યાર્થી માહિતી'!C34="","",IF(AF39="LEFT","LEFT",ROUND(AH39/2,0)))</f>
        <v/>
      </c>
      <c r="AJ39" s="105" t="str">
        <f>IF('વિદ્યાર્થી માહિતી'!C34="","",'સિદ્ધિ+કૃપા'!M37)</f>
        <v/>
      </c>
      <c r="AK39" s="101" t="str">
        <f>IF('વિદ્યાર્થી માહિતી'!C34="","",'સિદ્ધિ+કૃપા'!N37)</f>
        <v/>
      </c>
      <c r="AL39" s="101" t="str">
        <f>IF('વિદ્યાર્થી માહિતી'!C34="","",IF(AF39="LEFT","LEFT",SUM(AI39:AK39)))</f>
        <v/>
      </c>
      <c r="AM39" s="106" t="str">
        <f t="shared" si="5"/>
        <v/>
      </c>
      <c r="AO39" s="41" t="str">
        <f>IF('વિદ્યાર્થી માહિતી'!B34="","",'વિદ્યાર્થી માહિતી'!B34)</f>
        <v/>
      </c>
      <c r="AP39" s="41" t="str">
        <f>IF('વિદ્યાર્થી માહિતી'!C34="","",'વિદ્યાર્થી માહિતી'!C34)</f>
        <v/>
      </c>
      <c r="AQ39" s="101" t="str">
        <f>IF('વિદ્યાર્થી માહિતી'!C34="","",'T-1'!I37)</f>
        <v/>
      </c>
      <c r="AR39" s="101" t="str">
        <f>IF('વિદ્યાર્થી માહિતી'!C34="","",'T-2'!I37)</f>
        <v/>
      </c>
      <c r="AS39" s="101" t="str">
        <f>IF('વિદ્યાર્થી માહિતી'!C34="","",'T-3'!H37)</f>
        <v/>
      </c>
      <c r="AT39" s="102" t="str">
        <f>IF('વિદ્યાર્થી માહિતી'!C34="","",આંતરિક!Z37)</f>
        <v/>
      </c>
      <c r="AU39" s="103" t="str">
        <f>IF('વિદ્યાર્થી માહિતી'!C34="","",ROUND(SUM(AQ39:AT39),0))</f>
        <v/>
      </c>
      <c r="AV39" s="104" t="str">
        <f>IF('વિદ્યાર્થી માહિતી'!C34="","",IF(AS39="LEFT","LEFT",ROUND(AU39/2,0)))</f>
        <v/>
      </c>
      <c r="AW39" s="105" t="str">
        <f>IF('વિદ્યાર્થી માહિતી'!C34="","",'સિદ્ધિ+કૃપા'!P37)</f>
        <v/>
      </c>
      <c r="AX39" s="101" t="str">
        <f>IF('વિદ્યાર્થી માહિતી'!C34="","",'સિદ્ધિ+કૃપા'!Q37)</f>
        <v/>
      </c>
      <c r="AY39" s="101" t="str">
        <f>IF('વિદ્યાર્થી માહિતી'!C34="","",IF(AS39="LEFT","LEFT",SUM(AV39:AX39)))</f>
        <v/>
      </c>
      <c r="AZ39" s="106" t="str">
        <f t="shared" si="6"/>
        <v/>
      </c>
      <c r="BB39" s="41" t="str">
        <f>IF('વિદ્યાર્થી માહિતી'!C34="","",'વિદ્યાર્થી માહિતી'!B34)</f>
        <v/>
      </c>
      <c r="BC39" s="41" t="str">
        <f>IF('વિદ્યાર્થી માહિતી'!C34="","",'વિદ્યાર્થી માહિતી'!C34)</f>
        <v/>
      </c>
      <c r="BD39" s="101" t="str">
        <f>IF('વિદ્યાર્થી માહિતી'!C34="","",'T-1'!J37)</f>
        <v/>
      </c>
      <c r="BE39" s="101" t="str">
        <f>IF('વિદ્યાર્થી માહિતી'!C34="","",'T-2'!J37)</f>
        <v/>
      </c>
      <c r="BF39" s="101" t="str">
        <f>IF('વિદ્યાર્થી માહિતી'!C34="","",'T-3'!I37)</f>
        <v/>
      </c>
      <c r="BG39" s="102" t="str">
        <f>IF('વિદ્યાર્થી માહિતી'!C34="","",આંતરિક!AF37)</f>
        <v/>
      </c>
      <c r="BH39" s="103" t="str">
        <f>IF('વિદ્યાર્થી માહિતી'!C34="","",ROUND(SUM(BD39:BG39),0))</f>
        <v/>
      </c>
      <c r="BI39" s="104" t="str">
        <f>IF('વિદ્યાર્થી માહિતી'!C34="","",IF(BF39="LEFT","LEFT",ROUND(BH39/2,0)))</f>
        <v/>
      </c>
      <c r="BJ39" s="105" t="str">
        <f>IF('વિદ્યાર્થી માહિતી'!C34="","",'સિદ્ધિ+કૃપા'!S37)</f>
        <v/>
      </c>
      <c r="BK39" s="101" t="str">
        <f>IF('વિદ્યાર્થી માહિતી'!C34="","",'સિદ્ધિ+કૃપા'!T37)</f>
        <v/>
      </c>
      <c r="BL39" s="101" t="str">
        <f>IF('વિદ્યાર્થી માહિતી'!C34="","",IF(BF39="LEFT","LEFT",SUM(BI39:BK39)))</f>
        <v/>
      </c>
      <c r="BM39" s="106" t="str">
        <f t="shared" si="7"/>
        <v/>
      </c>
      <c r="BO39" s="41" t="str">
        <f>IF('વિદ્યાર્થી માહિતી'!C34="","",'વિદ્યાર્થી માહિતી'!B34)</f>
        <v/>
      </c>
      <c r="BP39" s="41" t="str">
        <f>IF('વિદ્યાર્થી માહિતી'!C34="","",'વિદ્યાર્થી માહિતી'!C34)</f>
        <v/>
      </c>
      <c r="BQ39" s="101" t="str">
        <f>IF('વિદ્યાર્થી માહિતી'!C34="","",'T-1'!K37)</f>
        <v/>
      </c>
      <c r="BR39" s="101" t="str">
        <f>IF('વિદ્યાર્થી માહિતી'!C34="","",'T-2'!K37)</f>
        <v/>
      </c>
      <c r="BS39" s="101" t="str">
        <f>IF('વિદ્યાર્થી માહિતી'!C34="","",'T-3'!J37)</f>
        <v/>
      </c>
      <c r="BT39" s="102" t="str">
        <f>IF('વિદ્યાર્થી માહિતી'!C34="","",આંતરિક!AL37)</f>
        <v/>
      </c>
      <c r="BU39" s="103" t="str">
        <f>IF('વિદ્યાર્થી માહિતી'!C34="","",ROUND(SUM(BQ39:BT39),0))</f>
        <v/>
      </c>
      <c r="BV39" s="104" t="str">
        <f>IF('વિદ્યાર્થી માહિતી'!C34="","",IF(BS39="LEFT","LEFT",ROUND(BU39/2,0)))</f>
        <v/>
      </c>
      <c r="BW39" s="105" t="str">
        <f>IF('વિદ્યાર્થી માહિતી'!C34="","",'સિદ્ધિ+કૃપા'!V37)</f>
        <v/>
      </c>
      <c r="BX39" s="101" t="str">
        <f>IF('વિદ્યાર્થી માહિતી'!C34="","",'સિદ્ધિ+કૃપા'!W37)</f>
        <v/>
      </c>
      <c r="BY39" s="101" t="str">
        <f>IF('વિદ્યાર્થી માહિતી'!C34="","",IF(BS39="LEFT","LEFT",SUM(BV39:BX39)))</f>
        <v/>
      </c>
      <c r="BZ39" s="106" t="str">
        <f t="shared" si="8"/>
        <v/>
      </c>
      <c r="CB39" s="41" t="str">
        <f>IF('વિદ્યાર્થી માહિતી'!C34="","",'વિદ્યાર્થી માહિતી'!B34)</f>
        <v/>
      </c>
      <c r="CC39" s="41" t="str">
        <f>IF('વિદ્યાર્થી માહિતી'!C34="","",'વિદ્યાર્થી માહિતી'!C34)</f>
        <v/>
      </c>
      <c r="CD39" s="101" t="str">
        <f>IF('વિદ્યાર્થી માહિતી'!C34="","",'T-1'!L37)</f>
        <v/>
      </c>
      <c r="CE39" s="101" t="str">
        <f>IF('વિદ્યાર્થી માહિતી'!C34="","",'T-2'!L37)</f>
        <v/>
      </c>
      <c r="CF39" s="101" t="str">
        <f>IF('વિદ્યાર્થી માહિતી'!C34="","",'T-3'!K37)</f>
        <v/>
      </c>
      <c r="CG39" s="102" t="str">
        <f>IF('વિદ્યાર્થી માહિતી'!C34="","",આંતરિક!AR37)</f>
        <v/>
      </c>
      <c r="CH39" s="103" t="str">
        <f>IF('વિદ્યાર્થી માહિતી'!C34="","",ROUND(SUM(CD39:CG39),0))</f>
        <v/>
      </c>
      <c r="CI39" s="104" t="str">
        <f>IF('વિદ્યાર્થી માહિતી'!C34="","",IF(CF39="LEFT","LEFT",ROUND(CH39/2,0)))</f>
        <v/>
      </c>
      <c r="CJ39" s="105" t="str">
        <f>IF('વિદ્યાર્થી માહિતી'!C34="","",'સિદ્ધિ+કૃપા'!Y37)</f>
        <v/>
      </c>
      <c r="CK39" s="101" t="str">
        <f>IF('વિદ્યાર્થી માહિતી'!C34="","",'સિદ્ધિ+કૃપા'!Z37)</f>
        <v/>
      </c>
      <c r="CL39" s="101" t="str">
        <f>IF('વિદ્યાર્થી માહિતી'!C34="","",IF(CF39="LEFT","LEFT",SUM(CI39:CK39)))</f>
        <v/>
      </c>
      <c r="CM39" s="106" t="str">
        <f t="shared" si="9"/>
        <v/>
      </c>
      <c r="CO39" s="41" t="str">
        <f>IF('વિદ્યાર્થી માહિતી'!B34="","",'વિદ્યાર્થી માહિતી'!B34)</f>
        <v/>
      </c>
      <c r="CP39" s="41" t="str">
        <f>IF('વિદ્યાર્થી માહિતી'!C34="","",'વિદ્યાર્થી માહિતી'!C34)</f>
        <v/>
      </c>
      <c r="CQ39" s="101" t="str">
        <f>IF('વિદ્યાર્થી માહિતી'!C34="","",'T-3'!L37)</f>
        <v/>
      </c>
      <c r="CR39" s="101" t="str">
        <f>IF('વિદ્યાર્થી માહિતી'!C34="","",'T-3'!M37)</f>
        <v/>
      </c>
      <c r="CS39" s="102" t="str">
        <f>IF('વિદ્યાર્થી માહિતી'!C34="","",આંતરિક!AV37)</f>
        <v/>
      </c>
      <c r="CT39" s="104" t="str">
        <f>IF('વિદ્યાર્થી માહિતી'!C34="","",SUM(CQ39:CS39))</f>
        <v/>
      </c>
      <c r="CU39" s="105" t="str">
        <f>IF('વિદ્યાર્થી માહિતી'!C34="","",'સિદ્ધિ+કૃપા'!AB37)</f>
        <v/>
      </c>
      <c r="CV39" s="101" t="str">
        <f>IF('વિદ્યાર્થી માહિતી'!C34="","",'સિદ્ધિ+કૃપા'!AC37)</f>
        <v/>
      </c>
      <c r="CW39" s="101" t="str">
        <f>IF('વિદ્યાર્થી માહિતી'!C34="","",SUM(CT39:CV39))</f>
        <v/>
      </c>
      <c r="CX39" s="106" t="str">
        <f t="shared" si="10"/>
        <v/>
      </c>
      <c r="CZ39" s="41" t="str">
        <f>IF('વિદ્યાર્થી માહિતી'!C34="","",'વિદ્યાર્થી માહિતી'!B34)</f>
        <v/>
      </c>
      <c r="DA39" s="41" t="str">
        <f>IF('વિદ્યાર્થી માહિતી'!C34="","",'વિદ્યાર્થી માહિતી'!C34)</f>
        <v/>
      </c>
      <c r="DB39" s="101" t="str">
        <f>IF('વિદ્યાર્થી માહિતી'!C34="","",'T-3'!N37)</f>
        <v/>
      </c>
      <c r="DC39" s="101" t="str">
        <f>IF('વિદ્યાર્થી માહિતી'!C34="","",'T-3'!O37)</f>
        <v/>
      </c>
      <c r="DD39" s="102" t="str">
        <f>IF('વિદ્યાર્થી માહિતી'!C34="","",આંતરિક!AZ37)</f>
        <v/>
      </c>
      <c r="DE39" s="104" t="str">
        <f>IF('વિદ્યાર્થી માહિતી'!C34="","",SUM(DB39:DD39))</f>
        <v/>
      </c>
      <c r="DF39" s="105" t="str">
        <f>IF('વિદ્યાર્થી માહિતી'!C34="","",'સિદ્ધિ+કૃપા'!AE37)</f>
        <v/>
      </c>
      <c r="DG39" s="101" t="str">
        <f>IF('વિદ્યાર્થી માહિતી'!C34="","",'સિદ્ધિ+કૃપા'!AF37)</f>
        <v/>
      </c>
      <c r="DH39" s="101" t="str">
        <f>IF('વિદ્યાર્થી માહિતી'!C34="","",SUM(DE39:DG39))</f>
        <v/>
      </c>
      <c r="DI39" s="106" t="str">
        <f t="shared" si="11"/>
        <v/>
      </c>
      <c r="DJ39" s="25" t="str">
        <f>IF('વિદ્યાર્થી માહિતી'!M34="","",'વિદ્યાર્થી માહિતી'!M34)</f>
        <v/>
      </c>
      <c r="DK39" s="41" t="str">
        <f>IF('વિદ્યાર્થી માહિતી'!C34="","",'વિદ્યાર્થી માહિતી'!B34)</f>
        <v/>
      </c>
      <c r="DL39" s="41" t="str">
        <f>IF('વિદ્યાર્થી માહિતી'!C34="","",'વિદ્યાર્થી માહિતી'!C34)</f>
        <v/>
      </c>
      <c r="DM39" s="101" t="str">
        <f>IF('વિદ્યાર્થી માહિતી'!C34="","",'T-3'!P37)</f>
        <v/>
      </c>
      <c r="DN39" s="101" t="str">
        <f>IF('વિદ્યાર્થી માહિતી'!C34="","",'T-3'!Q37)</f>
        <v/>
      </c>
      <c r="DO39" s="102" t="str">
        <f>IF('વિદ્યાર્થી માહિતી'!C34="","",આંતરિક!BD37)</f>
        <v/>
      </c>
      <c r="DP39" s="104" t="str">
        <f>IF('વિદ્યાર્થી માહિતી'!C34="","",SUM(DM39:DO39))</f>
        <v/>
      </c>
      <c r="DQ39" s="105" t="str">
        <f>IF('વિદ્યાર્થી માહિતી'!C34="","",'સિદ્ધિ+કૃપા'!AH37)</f>
        <v/>
      </c>
      <c r="DR39" s="101" t="str">
        <f>IF('વિદ્યાર્થી માહિતી'!C34="","",'સિદ્ધિ+કૃપા'!AI37)</f>
        <v/>
      </c>
      <c r="DS39" s="101" t="str">
        <f>IF('વિદ્યાર્થી માહિતી'!C34="","",SUM(DP39:DR39))</f>
        <v/>
      </c>
      <c r="DT39" s="106" t="str">
        <f t="shared" si="12"/>
        <v/>
      </c>
      <c r="DU39" s="255" t="str">
        <f>IF('વિદ્યાર્થી માહિતી'!C34="","",IF(I39="LEFT","LEFT",IF(V39="LEFT","LEFT",IF(AI39="LEFT","LEFT",IF(AV39="LEFT","LEFT",IF(BI39="LEFT","LEFT",IF(BV39="LEFT","LEFT",IF(CI39="LEFT","LEFT","P"))))))))</f>
        <v/>
      </c>
      <c r="DV39" s="255" t="str">
        <f>IF('વિદ્યાર્થી માહિતી'!C34="","",IF(DU39="LEFT","LEFT",IF(L39&lt;33,"નાપાસ",IF(Y39&lt;33,"નાપાસ",IF(AL39&lt;33,"નાપાસ",IF(AY39&lt;33,"નાપાસ",IF(BL39&lt;33,"નાપાસ",IF(BY39&lt;33,"નાપાસ",IF(CL39&lt;33,"નાપાસ",IF(CW39&lt;33,"નાપાસ",IF(DH39&lt;33,"નાપાસ",IF(DS39&lt;33,"નાપાસ","પાસ"))))))))))))</f>
        <v/>
      </c>
      <c r="DW39" s="255" t="str">
        <f>IF('વિદ્યાર્થી માહિતી'!C34="","",IF(J39&gt;0,"સિદ્ધિગુણથી પાસ",IF(W39&gt;0,"સિદ્ધિગુણથી પાસ",IF(AJ39&gt;0,"સિદ્ધિગુણથી પાસ",IF(AW39&gt;0,"સિદ્ધિગુણથી પાસ",IF(BJ39&gt;0,"સિદ્ધિગુણથી પાસ",IF(BW39&gt;0,"સિદ્ધિગુણથી પાસ",IF(CJ39&gt;0,"સિદ્ધિગુણથી પાસ",DV39))))))))</f>
        <v/>
      </c>
      <c r="DX39" s="255" t="str">
        <f>IF('વિદ્યાર્થી માહિતી'!C34="","",IF(K39&gt;0,"કૃપાગુણથી પાસ",IF(X39&gt;0,"કૃપાગુણથી પાસ",IF(AK39&gt;0,"કૃપાગુણથી પાસ",IF(AX39&gt;0,"કૃપાગુણથી પાસ",IF(BK39&gt;0,"કૃપાગુણથી પાસ",IF(BX39&gt;0,"કૃપાગુણથી પાસ",IF(CK39&gt;0,"કૃપાગુણથી પાસ",DV39))))))))</f>
        <v/>
      </c>
      <c r="DY39" s="255" t="str">
        <f>IF('સમગ્ર પરિણામ '!DX39="કૃપાગુણથી પાસ","કૃપાગુણથી પાસ",IF(DW39="સિદ્ધિગુણથી પાસ","સિદ્ધિગુણથી પાસ",DX39))</f>
        <v/>
      </c>
      <c r="DZ39" s="130" t="str">
        <f>IF('વિદ્યાર્થી માહિતી'!C34="","",'વિદ્યાર્થી માહિતી'!G34)</f>
        <v/>
      </c>
      <c r="EA39" s="45" t="str">
        <f>'S1'!N36</f>
        <v/>
      </c>
    </row>
    <row r="40" spans="1:131" ht="23.25" customHeight="1" x14ac:dyDescent="0.2">
      <c r="A40" s="41">
        <f>'વિદ્યાર્થી માહિતી'!A35</f>
        <v>34</v>
      </c>
      <c r="B40" s="41" t="str">
        <f>IF('વિદ્યાર્થી માહિતી'!B35="","",'વિદ્યાર્થી માહિતી'!B35)</f>
        <v/>
      </c>
      <c r="C40" s="52" t="str">
        <f>IF('વિદ્યાર્થી માહિતી'!C35="","",'વિદ્યાર્થી માહિતી'!C35)</f>
        <v/>
      </c>
      <c r="D40" s="101" t="str">
        <f>IF('વિદ્યાર્થી માહિતી'!C35="","",'T-1'!F38)</f>
        <v/>
      </c>
      <c r="E40" s="101" t="str">
        <f>IF('વિદ્યાર્થી માહિતી'!C35="","",'T-2'!F38)</f>
        <v/>
      </c>
      <c r="F40" s="101" t="str">
        <f>IF('વિદ્યાર્થી માહિતી'!C35="","",'T-3'!E38)</f>
        <v/>
      </c>
      <c r="G40" s="102" t="str">
        <f>IF('વિદ્યાર્થી માહિતી'!C35="","",આંતરિક!H38)</f>
        <v/>
      </c>
      <c r="H40" s="103" t="str">
        <f t="shared" si="0"/>
        <v/>
      </c>
      <c r="I40" s="104" t="str">
        <f t="shared" si="1"/>
        <v/>
      </c>
      <c r="J40" s="105" t="str">
        <f>IF('વિદ્યાર્થી માહિતી'!C35="","",'સિદ્ધિ+કૃપા'!G38)</f>
        <v/>
      </c>
      <c r="K40" s="101" t="str">
        <f>IF('વિદ્યાર્થી માહિતી'!C35="","",'સિદ્ધિ+કૃપા'!H38)</f>
        <v/>
      </c>
      <c r="L40" s="101" t="str">
        <f t="shared" si="2"/>
        <v/>
      </c>
      <c r="M40" s="106" t="str">
        <f t="shared" si="3"/>
        <v/>
      </c>
      <c r="O40" s="41" t="str">
        <f>IF('વિદ્યાર્થી માહિતી'!B35="","",'વિદ્યાર્થી માહિતી'!B35)</f>
        <v/>
      </c>
      <c r="P40" s="41" t="str">
        <f>IF('વિદ્યાર્થી માહિતી'!C35="","",'વિદ્યાર્થી માહિતી'!C35)</f>
        <v/>
      </c>
      <c r="Q40" s="101" t="str">
        <f>IF('વિદ્યાર્થી માહિતી'!C35="","",'T-1'!G38)</f>
        <v/>
      </c>
      <c r="R40" s="101" t="str">
        <f>IF('વિદ્યાર્થી માહિતી'!C35="","",'T-2'!G38)</f>
        <v/>
      </c>
      <c r="S40" s="101" t="str">
        <f>IF('વિદ્યાર્થી માહિતી'!C35="","",'T-3'!F38)</f>
        <v/>
      </c>
      <c r="T40" s="102" t="str">
        <f>IF('વિદ્યાર્થી માહિતી'!C35="","",આંતરિક!N38)</f>
        <v/>
      </c>
      <c r="U40" s="103" t="str">
        <f>IF('વિદ્યાર્થી માહિતી'!C35="","",ROUND(SUM(Q40:T40),0))</f>
        <v/>
      </c>
      <c r="V40" s="104" t="str">
        <f>IF('વિદ્યાર્થી માહિતી'!C35="","",IF(S40="LEFT","LEFT",ROUND(U40/2,0)))</f>
        <v/>
      </c>
      <c r="W40" s="105" t="str">
        <f>IF('વિદ્યાર્થી માહિતી'!C35="","",'સિદ્ધિ+કૃપા'!J38)</f>
        <v/>
      </c>
      <c r="X40" s="101" t="str">
        <f>IF('વિદ્યાર્થી માહિતી'!C35="","",'સિદ્ધિ+કૃપા'!K38)</f>
        <v/>
      </c>
      <c r="Y40" s="101" t="str">
        <f>IF('વિદ્યાર્થી માહિતી'!C35="","",IF(S40="LEFT","LEFT",SUM(V40:X40)))</f>
        <v/>
      </c>
      <c r="Z40" s="106" t="str">
        <f t="shared" si="4"/>
        <v/>
      </c>
      <c r="AB40" s="41" t="str">
        <f>IF('વિદ્યાર્થી માહિતી'!B35="","",'વિદ્યાર્થી માહિતી'!B35)</f>
        <v/>
      </c>
      <c r="AC40" s="41" t="str">
        <f>IF('વિદ્યાર્થી માહિતી'!C35="","",'વિદ્યાર્થી માહિતી'!C35)</f>
        <v/>
      </c>
      <c r="AD40" s="101" t="str">
        <f>IF('વિદ્યાર્થી માહિતી'!C35="","",'T-1'!H38)</f>
        <v/>
      </c>
      <c r="AE40" s="101" t="str">
        <f>IF('વિદ્યાર્થી માહિતી'!C35="","",'T-2'!H38)</f>
        <v/>
      </c>
      <c r="AF40" s="101" t="str">
        <f>IF('વિદ્યાર્થી માહિતી'!C35="","",'T-3'!G38)</f>
        <v/>
      </c>
      <c r="AG40" s="102" t="str">
        <f>IF('વિદ્યાર્થી માહિતી'!C35="","",આંતરિક!T38)</f>
        <v/>
      </c>
      <c r="AH40" s="103" t="str">
        <f>IF('વિદ્યાર્થી માહિતી'!C35="","",ROUND(SUM(AD40:AG40),0))</f>
        <v/>
      </c>
      <c r="AI40" s="104" t="str">
        <f>IF('વિદ્યાર્થી માહિતી'!C35="","",IF(AF40="LEFT","LEFT",ROUND(AH40/2,0)))</f>
        <v/>
      </c>
      <c r="AJ40" s="105" t="str">
        <f>IF('વિદ્યાર્થી માહિતી'!C35="","",'સિદ્ધિ+કૃપા'!M38)</f>
        <v/>
      </c>
      <c r="AK40" s="101" t="str">
        <f>IF('વિદ્યાર્થી માહિતી'!C35="","",'સિદ્ધિ+કૃપા'!N38)</f>
        <v/>
      </c>
      <c r="AL40" s="101" t="str">
        <f>IF('વિદ્યાર્થી માહિતી'!C35="","",IF(AF40="LEFT","LEFT",SUM(AI40:AK40)))</f>
        <v/>
      </c>
      <c r="AM40" s="106" t="str">
        <f t="shared" si="5"/>
        <v/>
      </c>
      <c r="AO40" s="41" t="str">
        <f>IF('વિદ્યાર્થી માહિતી'!B35="","",'વિદ્યાર્થી માહિતી'!B35)</f>
        <v/>
      </c>
      <c r="AP40" s="41" t="str">
        <f>IF('વિદ્યાર્થી માહિતી'!C35="","",'વિદ્યાર્થી માહિતી'!C35)</f>
        <v/>
      </c>
      <c r="AQ40" s="101" t="str">
        <f>IF('વિદ્યાર્થી માહિતી'!C35="","",'T-1'!I38)</f>
        <v/>
      </c>
      <c r="AR40" s="101" t="str">
        <f>IF('વિદ્યાર્થી માહિતી'!C35="","",'T-2'!I38)</f>
        <v/>
      </c>
      <c r="AS40" s="101" t="str">
        <f>IF('વિદ્યાર્થી માહિતી'!C35="","",'T-3'!H38)</f>
        <v/>
      </c>
      <c r="AT40" s="102" t="str">
        <f>IF('વિદ્યાર્થી માહિતી'!C35="","",આંતરિક!Z38)</f>
        <v/>
      </c>
      <c r="AU40" s="103" t="str">
        <f>IF('વિદ્યાર્થી માહિતી'!C35="","",ROUND(SUM(AQ40:AT40),0))</f>
        <v/>
      </c>
      <c r="AV40" s="104" t="str">
        <f>IF('વિદ્યાર્થી માહિતી'!C35="","",IF(AS40="LEFT","LEFT",ROUND(AU40/2,0)))</f>
        <v/>
      </c>
      <c r="AW40" s="105" t="str">
        <f>IF('વિદ્યાર્થી માહિતી'!C35="","",'સિદ્ધિ+કૃપા'!P38)</f>
        <v/>
      </c>
      <c r="AX40" s="101" t="str">
        <f>IF('વિદ્યાર્થી માહિતી'!C35="","",'સિદ્ધિ+કૃપા'!Q38)</f>
        <v/>
      </c>
      <c r="AY40" s="101" t="str">
        <f>IF('વિદ્યાર્થી માહિતી'!C35="","",IF(AS40="LEFT","LEFT",SUM(AV40:AX40)))</f>
        <v/>
      </c>
      <c r="AZ40" s="106" t="str">
        <f t="shared" si="6"/>
        <v/>
      </c>
      <c r="BB40" s="41" t="str">
        <f>IF('વિદ્યાર્થી માહિતી'!C35="","",'વિદ્યાર્થી માહિતી'!B35)</f>
        <v/>
      </c>
      <c r="BC40" s="41" t="str">
        <f>IF('વિદ્યાર્થી માહિતી'!C35="","",'વિદ્યાર્થી માહિતી'!C35)</f>
        <v/>
      </c>
      <c r="BD40" s="101" t="str">
        <f>IF('વિદ્યાર્થી માહિતી'!C35="","",'T-1'!J38)</f>
        <v/>
      </c>
      <c r="BE40" s="101" t="str">
        <f>IF('વિદ્યાર્થી માહિતી'!C35="","",'T-2'!J38)</f>
        <v/>
      </c>
      <c r="BF40" s="101" t="str">
        <f>IF('વિદ્યાર્થી માહિતી'!C35="","",'T-3'!I38)</f>
        <v/>
      </c>
      <c r="BG40" s="102" t="str">
        <f>IF('વિદ્યાર્થી માહિતી'!C35="","",આંતરિક!AF38)</f>
        <v/>
      </c>
      <c r="BH40" s="103" t="str">
        <f>IF('વિદ્યાર્થી માહિતી'!C35="","",ROUND(SUM(BD40:BG40),0))</f>
        <v/>
      </c>
      <c r="BI40" s="104" t="str">
        <f>IF('વિદ્યાર્થી માહિતી'!C35="","",IF(BF40="LEFT","LEFT",ROUND(BH40/2,0)))</f>
        <v/>
      </c>
      <c r="BJ40" s="105" t="str">
        <f>IF('વિદ્યાર્થી માહિતી'!C35="","",'સિદ્ધિ+કૃપા'!S38)</f>
        <v/>
      </c>
      <c r="BK40" s="101" t="str">
        <f>IF('વિદ્યાર્થી માહિતી'!C35="","",'સિદ્ધિ+કૃપા'!T38)</f>
        <v/>
      </c>
      <c r="BL40" s="101" t="str">
        <f>IF('વિદ્યાર્થી માહિતી'!C35="","",IF(BF40="LEFT","LEFT",SUM(BI40:BK40)))</f>
        <v/>
      </c>
      <c r="BM40" s="106" t="str">
        <f t="shared" si="7"/>
        <v/>
      </c>
      <c r="BO40" s="41" t="str">
        <f>IF('વિદ્યાર્થી માહિતી'!C35="","",'વિદ્યાર્થી માહિતી'!B35)</f>
        <v/>
      </c>
      <c r="BP40" s="41" t="str">
        <f>IF('વિદ્યાર્થી માહિતી'!C35="","",'વિદ્યાર્થી માહિતી'!C35)</f>
        <v/>
      </c>
      <c r="BQ40" s="101" t="str">
        <f>IF('વિદ્યાર્થી માહિતી'!C35="","",'T-1'!K38)</f>
        <v/>
      </c>
      <c r="BR40" s="101" t="str">
        <f>IF('વિદ્યાર્થી માહિતી'!C35="","",'T-2'!K38)</f>
        <v/>
      </c>
      <c r="BS40" s="101" t="str">
        <f>IF('વિદ્યાર્થી માહિતી'!C35="","",'T-3'!J38)</f>
        <v/>
      </c>
      <c r="BT40" s="102" t="str">
        <f>IF('વિદ્યાર્થી માહિતી'!C35="","",આંતરિક!AL38)</f>
        <v/>
      </c>
      <c r="BU40" s="103" t="str">
        <f>IF('વિદ્યાર્થી માહિતી'!C35="","",ROUND(SUM(BQ40:BT40),0))</f>
        <v/>
      </c>
      <c r="BV40" s="104" t="str">
        <f>IF('વિદ્યાર્થી માહિતી'!C35="","",IF(BS40="LEFT","LEFT",ROUND(BU40/2,0)))</f>
        <v/>
      </c>
      <c r="BW40" s="105" t="str">
        <f>IF('વિદ્યાર્થી માહિતી'!C35="","",'સિદ્ધિ+કૃપા'!V38)</f>
        <v/>
      </c>
      <c r="BX40" s="101" t="str">
        <f>IF('વિદ્યાર્થી માહિતી'!C35="","",'સિદ્ધિ+કૃપા'!W38)</f>
        <v/>
      </c>
      <c r="BY40" s="101" t="str">
        <f>IF('વિદ્યાર્થી માહિતી'!C35="","",IF(BS40="LEFT","LEFT",SUM(BV40:BX40)))</f>
        <v/>
      </c>
      <c r="BZ40" s="106" t="str">
        <f t="shared" si="8"/>
        <v/>
      </c>
      <c r="CB40" s="41" t="str">
        <f>IF('વિદ્યાર્થી માહિતી'!C35="","",'વિદ્યાર્થી માહિતી'!B35)</f>
        <v/>
      </c>
      <c r="CC40" s="41" t="str">
        <f>IF('વિદ્યાર્થી માહિતી'!C35="","",'વિદ્યાર્થી માહિતી'!C35)</f>
        <v/>
      </c>
      <c r="CD40" s="101" t="str">
        <f>IF('વિદ્યાર્થી માહિતી'!C35="","",'T-1'!L38)</f>
        <v/>
      </c>
      <c r="CE40" s="101" t="str">
        <f>IF('વિદ્યાર્થી માહિતી'!C35="","",'T-2'!L38)</f>
        <v/>
      </c>
      <c r="CF40" s="101" t="str">
        <f>IF('વિદ્યાર્થી માહિતી'!C35="","",'T-3'!K38)</f>
        <v/>
      </c>
      <c r="CG40" s="102" t="str">
        <f>IF('વિદ્યાર્થી માહિતી'!C35="","",આંતરિક!AR38)</f>
        <v/>
      </c>
      <c r="CH40" s="103" t="str">
        <f>IF('વિદ્યાર્થી માહિતી'!C35="","",ROUND(SUM(CD40:CG40),0))</f>
        <v/>
      </c>
      <c r="CI40" s="104" t="str">
        <f>IF('વિદ્યાર્થી માહિતી'!C35="","",IF(CF40="LEFT","LEFT",ROUND(CH40/2,0)))</f>
        <v/>
      </c>
      <c r="CJ40" s="105" t="str">
        <f>IF('વિદ્યાર્થી માહિતી'!C35="","",'સિદ્ધિ+કૃપા'!Y38)</f>
        <v/>
      </c>
      <c r="CK40" s="101" t="str">
        <f>IF('વિદ્યાર્થી માહિતી'!C35="","",'સિદ્ધિ+કૃપા'!Z38)</f>
        <v/>
      </c>
      <c r="CL40" s="101" t="str">
        <f>IF('વિદ્યાર્થી માહિતી'!C35="","",IF(CF40="LEFT","LEFT",SUM(CI40:CK40)))</f>
        <v/>
      </c>
      <c r="CM40" s="106" t="str">
        <f t="shared" si="9"/>
        <v/>
      </c>
      <c r="CO40" s="41" t="str">
        <f>IF('વિદ્યાર્થી માહિતી'!B35="","",'વિદ્યાર્થી માહિતી'!B35)</f>
        <v/>
      </c>
      <c r="CP40" s="41" t="str">
        <f>IF('વિદ્યાર્થી માહિતી'!C35="","",'વિદ્યાર્થી માહિતી'!C35)</f>
        <v/>
      </c>
      <c r="CQ40" s="101" t="str">
        <f>IF('વિદ્યાર્થી માહિતી'!C35="","",'T-3'!L38)</f>
        <v/>
      </c>
      <c r="CR40" s="101" t="str">
        <f>IF('વિદ્યાર્થી માહિતી'!C35="","",'T-3'!M38)</f>
        <v/>
      </c>
      <c r="CS40" s="102" t="str">
        <f>IF('વિદ્યાર્થી માહિતી'!C35="","",આંતરિક!AV38)</f>
        <v/>
      </c>
      <c r="CT40" s="104" t="str">
        <f>IF('વિદ્યાર્થી માહિતી'!C35="","",SUM(CQ40:CS40))</f>
        <v/>
      </c>
      <c r="CU40" s="105" t="str">
        <f>IF('વિદ્યાર્થી માહિતી'!C35="","",'સિદ્ધિ+કૃપા'!AB38)</f>
        <v/>
      </c>
      <c r="CV40" s="101" t="str">
        <f>IF('વિદ્યાર્થી માહિતી'!C35="","",'સિદ્ધિ+કૃપા'!AC38)</f>
        <v/>
      </c>
      <c r="CW40" s="101" t="str">
        <f>IF('વિદ્યાર્થી માહિતી'!C35="","",SUM(CT40:CV40))</f>
        <v/>
      </c>
      <c r="CX40" s="106" t="str">
        <f t="shared" si="10"/>
        <v/>
      </c>
      <c r="CZ40" s="41" t="str">
        <f>IF('વિદ્યાર્થી માહિતી'!C35="","",'વિદ્યાર્થી માહિતી'!B35)</f>
        <v/>
      </c>
      <c r="DA40" s="41" t="str">
        <f>IF('વિદ્યાર્થી માહિતી'!C35="","",'વિદ્યાર્થી માહિતી'!C35)</f>
        <v/>
      </c>
      <c r="DB40" s="101" t="str">
        <f>IF('વિદ્યાર્થી માહિતી'!C35="","",'T-3'!N38)</f>
        <v/>
      </c>
      <c r="DC40" s="101" t="str">
        <f>IF('વિદ્યાર્થી માહિતી'!C35="","",'T-3'!O38)</f>
        <v/>
      </c>
      <c r="DD40" s="102" t="str">
        <f>IF('વિદ્યાર્થી માહિતી'!C35="","",આંતરિક!AZ38)</f>
        <v/>
      </c>
      <c r="DE40" s="104" t="str">
        <f>IF('વિદ્યાર્થી માહિતી'!C35="","",SUM(DB40:DD40))</f>
        <v/>
      </c>
      <c r="DF40" s="105" t="str">
        <f>IF('વિદ્યાર્થી માહિતી'!C35="","",'સિદ્ધિ+કૃપા'!AE38)</f>
        <v/>
      </c>
      <c r="DG40" s="101" t="str">
        <f>IF('વિદ્યાર્થી માહિતી'!C35="","",'સિદ્ધિ+કૃપા'!AF38)</f>
        <v/>
      </c>
      <c r="DH40" s="101" t="str">
        <f>IF('વિદ્યાર્થી માહિતી'!C35="","",SUM(DE40:DG40))</f>
        <v/>
      </c>
      <c r="DI40" s="106" t="str">
        <f t="shared" si="11"/>
        <v/>
      </c>
      <c r="DJ40" s="25" t="str">
        <f>IF('વિદ્યાર્થી માહિતી'!M35="","",'વિદ્યાર્થી માહિતી'!M35)</f>
        <v/>
      </c>
      <c r="DK40" s="41" t="str">
        <f>IF('વિદ્યાર્થી માહિતી'!C35="","",'વિદ્યાર્થી માહિતી'!B35)</f>
        <v/>
      </c>
      <c r="DL40" s="41" t="str">
        <f>IF('વિદ્યાર્થી માહિતી'!C35="","",'વિદ્યાર્થી માહિતી'!C35)</f>
        <v/>
      </c>
      <c r="DM40" s="101" t="str">
        <f>IF('વિદ્યાર્થી માહિતી'!C35="","",'T-3'!P38)</f>
        <v/>
      </c>
      <c r="DN40" s="101" t="str">
        <f>IF('વિદ્યાર્થી માહિતી'!C35="","",'T-3'!Q38)</f>
        <v/>
      </c>
      <c r="DO40" s="102" t="str">
        <f>IF('વિદ્યાર્થી માહિતી'!C35="","",આંતરિક!BD38)</f>
        <v/>
      </c>
      <c r="DP40" s="104" t="str">
        <f>IF('વિદ્યાર્થી માહિતી'!C35="","",SUM(DM40:DO40))</f>
        <v/>
      </c>
      <c r="DQ40" s="105" t="str">
        <f>IF('વિદ્યાર્થી માહિતી'!C35="","",'સિદ્ધિ+કૃપા'!AH38)</f>
        <v/>
      </c>
      <c r="DR40" s="101" t="str">
        <f>IF('વિદ્યાર્થી માહિતી'!C35="","",'સિદ્ધિ+કૃપા'!AI38)</f>
        <v/>
      </c>
      <c r="DS40" s="101" t="str">
        <f>IF('વિદ્યાર્થી માહિતી'!C35="","",SUM(DP40:DR40))</f>
        <v/>
      </c>
      <c r="DT40" s="106" t="str">
        <f t="shared" si="12"/>
        <v/>
      </c>
      <c r="DU40" s="255" t="str">
        <f>IF('વિદ્યાર્થી માહિતી'!C35="","",IF(I40="LEFT","LEFT",IF(V40="LEFT","LEFT",IF(AI40="LEFT","LEFT",IF(AV40="LEFT","LEFT",IF(BI40="LEFT","LEFT",IF(BV40="LEFT","LEFT",IF(CI40="LEFT","LEFT","P"))))))))</f>
        <v/>
      </c>
      <c r="DV40" s="255" t="str">
        <f>IF('વિદ્યાર્થી માહિતી'!C35="","",IF(DU40="LEFT","LEFT",IF(L40&lt;33,"નાપાસ",IF(Y40&lt;33,"નાપાસ",IF(AL40&lt;33,"નાપાસ",IF(AY40&lt;33,"નાપાસ",IF(BL40&lt;33,"નાપાસ",IF(BY40&lt;33,"નાપાસ",IF(CL40&lt;33,"નાપાસ",IF(CW40&lt;33,"નાપાસ",IF(DH40&lt;33,"નાપાસ",IF(DS40&lt;33,"નાપાસ","પાસ"))))))))))))</f>
        <v/>
      </c>
      <c r="DW40" s="255" t="str">
        <f>IF('વિદ્યાર્થી માહિતી'!C35="","",IF(J40&gt;0,"સિદ્ધિગુણથી પાસ",IF(W40&gt;0,"સિદ્ધિગુણથી પાસ",IF(AJ40&gt;0,"સિદ્ધિગુણથી પાસ",IF(AW40&gt;0,"સિદ્ધિગુણથી પાસ",IF(BJ40&gt;0,"સિદ્ધિગુણથી પાસ",IF(BW40&gt;0,"સિદ્ધિગુણથી પાસ",IF(CJ40&gt;0,"સિદ્ધિગુણથી પાસ",DV40))))))))</f>
        <v/>
      </c>
      <c r="DX40" s="255" t="str">
        <f>IF('વિદ્યાર્થી માહિતી'!C35="","",IF(K40&gt;0,"કૃપાગુણથી પાસ",IF(X40&gt;0,"કૃપાગુણથી પાસ",IF(AK40&gt;0,"કૃપાગુણથી પાસ",IF(AX40&gt;0,"કૃપાગુણથી પાસ",IF(BK40&gt;0,"કૃપાગુણથી પાસ",IF(BX40&gt;0,"કૃપાગુણથી પાસ",IF(CK40&gt;0,"કૃપાગુણથી પાસ",DV40))))))))</f>
        <v/>
      </c>
      <c r="DY40" s="255" t="str">
        <f>IF('સમગ્ર પરિણામ '!DX40="કૃપાગુણથી પાસ","કૃપાગુણથી પાસ",IF(DW40="સિદ્ધિગુણથી પાસ","સિદ્ધિગુણથી પાસ",DX40))</f>
        <v/>
      </c>
      <c r="DZ40" s="130" t="str">
        <f>IF('વિદ્યાર્થી માહિતી'!C35="","",'વિદ્યાર્થી માહિતી'!G35)</f>
        <v/>
      </c>
      <c r="EA40" s="45" t="str">
        <f>'S1'!N37</f>
        <v/>
      </c>
    </row>
    <row r="41" spans="1:131" ht="23.25" customHeight="1" x14ac:dyDescent="0.2">
      <c r="A41" s="41">
        <f>'વિદ્યાર્થી માહિતી'!A36</f>
        <v>35</v>
      </c>
      <c r="B41" s="41" t="str">
        <f>IF('વિદ્યાર્થી માહિતી'!B36="","",'વિદ્યાર્થી માહિતી'!B36)</f>
        <v/>
      </c>
      <c r="C41" s="52" t="str">
        <f>IF('વિદ્યાર્થી માહિતી'!C36="","",'વિદ્યાર્થી માહિતી'!C36)</f>
        <v/>
      </c>
      <c r="D41" s="101" t="str">
        <f>IF('વિદ્યાર્થી માહિતી'!C36="","",'T-1'!F39)</f>
        <v/>
      </c>
      <c r="E41" s="101" t="str">
        <f>IF('વિદ્યાર્થી માહિતી'!C36="","",'T-2'!F39)</f>
        <v/>
      </c>
      <c r="F41" s="101" t="str">
        <f>IF('વિદ્યાર્થી માહિતી'!C36="","",'T-3'!E39)</f>
        <v/>
      </c>
      <c r="G41" s="102" t="str">
        <f>IF('વિદ્યાર્થી માહિતી'!C36="","",આંતરિક!H39)</f>
        <v/>
      </c>
      <c r="H41" s="103" t="str">
        <f t="shared" si="0"/>
        <v/>
      </c>
      <c r="I41" s="104" t="str">
        <f t="shared" si="1"/>
        <v/>
      </c>
      <c r="J41" s="105" t="str">
        <f>IF('વિદ્યાર્થી માહિતી'!C36="","",'સિદ્ધિ+કૃપા'!G39)</f>
        <v/>
      </c>
      <c r="K41" s="101" t="str">
        <f>IF('વિદ્યાર્થી માહિતી'!C36="","",'સિદ્ધિ+કૃપા'!H39)</f>
        <v/>
      </c>
      <c r="L41" s="101" t="str">
        <f t="shared" si="2"/>
        <v/>
      </c>
      <c r="M41" s="106" t="str">
        <f t="shared" si="3"/>
        <v/>
      </c>
      <c r="O41" s="41" t="str">
        <f>IF('વિદ્યાર્થી માહિતી'!B36="","",'વિદ્યાર્થી માહિતી'!B36)</f>
        <v/>
      </c>
      <c r="P41" s="41" t="str">
        <f>IF('વિદ્યાર્થી માહિતી'!C36="","",'વિદ્યાર્થી માહિતી'!C36)</f>
        <v/>
      </c>
      <c r="Q41" s="101" t="str">
        <f>IF('વિદ્યાર્થી માહિતી'!C36="","",'T-1'!G39)</f>
        <v/>
      </c>
      <c r="R41" s="101" t="str">
        <f>IF('વિદ્યાર્થી માહિતી'!C36="","",'T-2'!G39)</f>
        <v/>
      </c>
      <c r="S41" s="101" t="str">
        <f>IF('વિદ્યાર્થી માહિતી'!C36="","",'T-3'!F39)</f>
        <v/>
      </c>
      <c r="T41" s="102" t="str">
        <f>IF('વિદ્યાર્થી માહિતી'!C36="","",આંતરિક!N39)</f>
        <v/>
      </c>
      <c r="U41" s="103" t="str">
        <f>IF('વિદ્યાર્થી માહિતી'!C36="","",ROUND(SUM(Q41:T41),0))</f>
        <v/>
      </c>
      <c r="V41" s="104" t="str">
        <f>IF('વિદ્યાર્થી માહિતી'!C36="","",IF(S41="LEFT","LEFT",ROUND(U41/2,0)))</f>
        <v/>
      </c>
      <c r="W41" s="105" t="str">
        <f>IF('વિદ્યાર્થી માહિતી'!C36="","",'સિદ્ધિ+કૃપા'!J39)</f>
        <v/>
      </c>
      <c r="X41" s="101" t="str">
        <f>IF('વિદ્યાર્થી માહિતી'!C36="","",'સિદ્ધિ+કૃપા'!K39)</f>
        <v/>
      </c>
      <c r="Y41" s="101" t="str">
        <f>IF('વિદ્યાર્થી માહિતી'!C36="","",IF(S41="LEFT","LEFT",SUM(V41:X41)))</f>
        <v/>
      </c>
      <c r="Z41" s="106" t="str">
        <f t="shared" si="4"/>
        <v/>
      </c>
      <c r="AB41" s="41" t="str">
        <f>IF('વિદ્યાર્થી માહિતી'!B36="","",'વિદ્યાર્થી માહિતી'!B36)</f>
        <v/>
      </c>
      <c r="AC41" s="41" t="str">
        <f>IF('વિદ્યાર્થી માહિતી'!C36="","",'વિદ્યાર્થી માહિતી'!C36)</f>
        <v/>
      </c>
      <c r="AD41" s="101" t="str">
        <f>IF('વિદ્યાર્થી માહિતી'!C36="","",'T-1'!H39)</f>
        <v/>
      </c>
      <c r="AE41" s="101" t="str">
        <f>IF('વિદ્યાર્થી માહિતી'!C36="","",'T-2'!H39)</f>
        <v/>
      </c>
      <c r="AF41" s="101" t="str">
        <f>IF('વિદ્યાર્થી માહિતી'!C36="","",'T-3'!G39)</f>
        <v/>
      </c>
      <c r="AG41" s="102" t="str">
        <f>IF('વિદ્યાર્થી માહિતી'!C36="","",આંતરિક!T39)</f>
        <v/>
      </c>
      <c r="AH41" s="103" t="str">
        <f>IF('વિદ્યાર્થી માહિતી'!C36="","",ROUND(SUM(AD41:AG41),0))</f>
        <v/>
      </c>
      <c r="AI41" s="104" t="str">
        <f>IF('વિદ્યાર્થી માહિતી'!C36="","",IF(AF41="LEFT","LEFT",ROUND(AH41/2,0)))</f>
        <v/>
      </c>
      <c r="AJ41" s="105" t="str">
        <f>IF('વિદ્યાર્થી માહિતી'!C36="","",'સિદ્ધિ+કૃપા'!M39)</f>
        <v/>
      </c>
      <c r="AK41" s="101" t="str">
        <f>IF('વિદ્યાર્થી માહિતી'!C36="","",'સિદ્ધિ+કૃપા'!N39)</f>
        <v/>
      </c>
      <c r="AL41" s="101" t="str">
        <f>IF('વિદ્યાર્થી માહિતી'!C36="","",IF(AF41="LEFT","LEFT",SUM(AI41:AK41)))</f>
        <v/>
      </c>
      <c r="AM41" s="106" t="str">
        <f t="shared" si="5"/>
        <v/>
      </c>
      <c r="AO41" s="41" t="str">
        <f>IF('વિદ્યાર્થી માહિતી'!B36="","",'વિદ્યાર્થી માહિતી'!B36)</f>
        <v/>
      </c>
      <c r="AP41" s="41" t="str">
        <f>IF('વિદ્યાર્થી માહિતી'!C36="","",'વિદ્યાર્થી માહિતી'!C36)</f>
        <v/>
      </c>
      <c r="AQ41" s="101" t="str">
        <f>IF('વિદ્યાર્થી માહિતી'!C36="","",'T-1'!I39)</f>
        <v/>
      </c>
      <c r="AR41" s="101" t="str">
        <f>IF('વિદ્યાર્થી માહિતી'!C36="","",'T-2'!I39)</f>
        <v/>
      </c>
      <c r="AS41" s="101" t="str">
        <f>IF('વિદ્યાર્થી માહિતી'!C36="","",'T-3'!H39)</f>
        <v/>
      </c>
      <c r="AT41" s="102" t="str">
        <f>IF('વિદ્યાર્થી માહિતી'!C36="","",આંતરિક!Z39)</f>
        <v/>
      </c>
      <c r="AU41" s="103" t="str">
        <f>IF('વિદ્યાર્થી માહિતી'!C36="","",ROUND(SUM(AQ41:AT41),0))</f>
        <v/>
      </c>
      <c r="AV41" s="104" t="str">
        <f>IF('વિદ્યાર્થી માહિતી'!C36="","",IF(AS41="LEFT","LEFT",ROUND(AU41/2,0)))</f>
        <v/>
      </c>
      <c r="AW41" s="105" t="str">
        <f>IF('વિદ્યાર્થી માહિતી'!C36="","",'સિદ્ધિ+કૃપા'!P39)</f>
        <v/>
      </c>
      <c r="AX41" s="101" t="str">
        <f>IF('વિદ્યાર્થી માહિતી'!C36="","",'સિદ્ધિ+કૃપા'!Q39)</f>
        <v/>
      </c>
      <c r="AY41" s="101" t="str">
        <f>IF('વિદ્યાર્થી માહિતી'!C36="","",IF(AS41="LEFT","LEFT",SUM(AV41:AX41)))</f>
        <v/>
      </c>
      <c r="AZ41" s="106" t="str">
        <f t="shared" si="6"/>
        <v/>
      </c>
      <c r="BB41" s="41" t="str">
        <f>IF('વિદ્યાર્થી માહિતી'!C36="","",'વિદ્યાર્થી માહિતી'!B36)</f>
        <v/>
      </c>
      <c r="BC41" s="41" t="str">
        <f>IF('વિદ્યાર્થી માહિતી'!C36="","",'વિદ્યાર્થી માહિતી'!C36)</f>
        <v/>
      </c>
      <c r="BD41" s="101" t="str">
        <f>IF('વિદ્યાર્થી માહિતી'!C36="","",'T-1'!J39)</f>
        <v/>
      </c>
      <c r="BE41" s="101" t="str">
        <f>IF('વિદ્યાર્થી માહિતી'!C36="","",'T-2'!J39)</f>
        <v/>
      </c>
      <c r="BF41" s="101" t="str">
        <f>IF('વિદ્યાર્થી માહિતી'!C36="","",'T-3'!I39)</f>
        <v/>
      </c>
      <c r="BG41" s="102" t="str">
        <f>IF('વિદ્યાર્થી માહિતી'!C36="","",આંતરિક!AF39)</f>
        <v/>
      </c>
      <c r="BH41" s="103" t="str">
        <f>IF('વિદ્યાર્થી માહિતી'!C36="","",ROUND(SUM(BD41:BG41),0))</f>
        <v/>
      </c>
      <c r="BI41" s="104" t="str">
        <f>IF('વિદ્યાર્થી માહિતી'!C36="","",IF(BF41="LEFT","LEFT",ROUND(BH41/2,0)))</f>
        <v/>
      </c>
      <c r="BJ41" s="105" t="str">
        <f>IF('વિદ્યાર્થી માહિતી'!C36="","",'સિદ્ધિ+કૃપા'!S39)</f>
        <v/>
      </c>
      <c r="BK41" s="101" t="str">
        <f>IF('વિદ્યાર્થી માહિતી'!C36="","",'સિદ્ધિ+કૃપા'!T39)</f>
        <v/>
      </c>
      <c r="BL41" s="101" t="str">
        <f>IF('વિદ્યાર્થી માહિતી'!C36="","",IF(BF41="LEFT","LEFT",SUM(BI41:BK41)))</f>
        <v/>
      </c>
      <c r="BM41" s="106" t="str">
        <f t="shared" si="7"/>
        <v/>
      </c>
      <c r="BO41" s="41" t="str">
        <f>IF('વિદ્યાર્થી માહિતી'!C36="","",'વિદ્યાર્થી માહિતી'!B36)</f>
        <v/>
      </c>
      <c r="BP41" s="41" t="str">
        <f>IF('વિદ્યાર્થી માહિતી'!C36="","",'વિદ્યાર્થી માહિતી'!C36)</f>
        <v/>
      </c>
      <c r="BQ41" s="101" t="str">
        <f>IF('વિદ્યાર્થી માહિતી'!C36="","",'T-1'!K39)</f>
        <v/>
      </c>
      <c r="BR41" s="101" t="str">
        <f>IF('વિદ્યાર્થી માહિતી'!C36="","",'T-2'!K39)</f>
        <v/>
      </c>
      <c r="BS41" s="101" t="str">
        <f>IF('વિદ્યાર્થી માહિતી'!C36="","",'T-3'!J39)</f>
        <v/>
      </c>
      <c r="BT41" s="102" t="str">
        <f>IF('વિદ્યાર્થી માહિતી'!C36="","",આંતરિક!AL39)</f>
        <v/>
      </c>
      <c r="BU41" s="103" t="str">
        <f>IF('વિદ્યાર્થી માહિતી'!C36="","",ROUND(SUM(BQ41:BT41),0))</f>
        <v/>
      </c>
      <c r="BV41" s="104" t="str">
        <f>IF('વિદ્યાર્થી માહિતી'!C36="","",IF(BS41="LEFT","LEFT",ROUND(BU41/2,0)))</f>
        <v/>
      </c>
      <c r="BW41" s="105" t="str">
        <f>IF('વિદ્યાર્થી માહિતી'!C36="","",'સિદ્ધિ+કૃપા'!V39)</f>
        <v/>
      </c>
      <c r="BX41" s="101" t="str">
        <f>IF('વિદ્યાર્થી માહિતી'!C36="","",'સિદ્ધિ+કૃપા'!W39)</f>
        <v/>
      </c>
      <c r="BY41" s="101" t="str">
        <f>IF('વિદ્યાર્થી માહિતી'!C36="","",IF(BS41="LEFT","LEFT",SUM(BV41:BX41)))</f>
        <v/>
      </c>
      <c r="BZ41" s="106" t="str">
        <f t="shared" si="8"/>
        <v/>
      </c>
      <c r="CB41" s="41" t="str">
        <f>IF('વિદ્યાર્થી માહિતી'!C36="","",'વિદ્યાર્થી માહિતી'!B36)</f>
        <v/>
      </c>
      <c r="CC41" s="41" t="str">
        <f>IF('વિદ્યાર્થી માહિતી'!C36="","",'વિદ્યાર્થી માહિતી'!C36)</f>
        <v/>
      </c>
      <c r="CD41" s="101" t="str">
        <f>IF('વિદ્યાર્થી માહિતી'!C36="","",'T-1'!L39)</f>
        <v/>
      </c>
      <c r="CE41" s="101" t="str">
        <f>IF('વિદ્યાર્થી માહિતી'!C36="","",'T-2'!L39)</f>
        <v/>
      </c>
      <c r="CF41" s="101" t="str">
        <f>IF('વિદ્યાર્થી માહિતી'!C36="","",'T-3'!K39)</f>
        <v/>
      </c>
      <c r="CG41" s="102" t="str">
        <f>IF('વિદ્યાર્થી માહિતી'!C36="","",આંતરિક!AR39)</f>
        <v/>
      </c>
      <c r="CH41" s="103" t="str">
        <f>IF('વિદ્યાર્થી માહિતી'!C36="","",ROUND(SUM(CD41:CG41),0))</f>
        <v/>
      </c>
      <c r="CI41" s="104" t="str">
        <f>IF('વિદ્યાર્થી માહિતી'!C36="","",IF(CF41="LEFT","LEFT",ROUND(CH41/2,0)))</f>
        <v/>
      </c>
      <c r="CJ41" s="105" t="str">
        <f>IF('વિદ્યાર્થી માહિતી'!C36="","",'સિદ્ધિ+કૃપા'!Y39)</f>
        <v/>
      </c>
      <c r="CK41" s="101" t="str">
        <f>IF('વિદ્યાર્થી માહિતી'!C36="","",'સિદ્ધિ+કૃપા'!Z39)</f>
        <v/>
      </c>
      <c r="CL41" s="101" t="str">
        <f>IF('વિદ્યાર્થી માહિતી'!C36="","",IF(CF41="LEFT","LEFT",SUM(CI41:CK41)))</f>
        <v/>
      </c>
      <c r="CM41" s="106" t="str">
        <f t="shared" si="9"/>
        <v/>
      </c>
      <c r="CO41" s="41" t="str">
        <f>IF('વિદ્યાર્થી માહિતી'!B36="","",'વિદ્યાર્થી માહિતી'!B36)</f>
        <v/>
      </c>
      <c r="CP41" s="41" t="str">
        <f>IF('વિદ્યાર્થી માહિતી'!C36="","",'વિદ્યાર્થી માહિતી'!C36)</f>
        <v/>
      </c>
      <c r="CQ41" s="101" t="str">
        <f>IF('વિદ્યાર્થી માહિતી'!C36="","",'T-3'!L39)</f>
        <v/>
      </c>
      <c r="CR41" s="101" t="str">
        <f>IF('વિદ્યાર્થી માહિતી'!C36="","",'T-3'!M39)</f>
        <v/>
      </c>
      <c r="CS41" s="102" t="str">
        <f>IF('વિદ્યાર્થી માહિતી'!C36="","",આંતરિક!AV39)</f>
        <v/>
      </c>
      <c r="CT41" s="104" t="str">
        <f>IF('વિદ્યાર્થી માહિતી'!C36="","",SUM(CQ41:CS41))</f>
        <v/>
      </c>
      <c r="CU41" s="105" t="str">
        <f>IF('વિદ્યાર્થી માહિતી'!C36="","",'સિદ્ધિ+કૃપા'!AB39)</f>
        <v/>
      </c>
      <c r="CV41" s="101" t="str">
        <f>IF('વિદ્યાર્થી માહિતી'!C36="","",'સિદ્ધિ+કૃપા'!AC39)</f>
        <v/>
      </c>
      <c r="CW41" s="101" t="str">
        <f>IF('વિદ્યાર્થી માહિતી'!C36="","",SUM(CT41:CV41))</f>
        <v/>
      </c>
      <c r="CX41" s="106" t="str">
        <f t="shared" si="10"/>
        <v/>
      </c>
      <c r="CZ41" s="41" t="str">
        <f>IF('વિદ્યાર્થી માહિતી'!C36="","",'વિદ્યાર્થી માહિતી'!B36)</f>
        <v/>
      </c>
      <c r="DA41" s="41" t="str">
        <f>IF('વિદ્યાર્થી માહિતી'!C36="","",'વિદ્યાર્થી માહિતી'!C36)</f>
        <v/>
      </c>
      <c r="DB41" s="101" t="str">
        <f>IF('વિદ્યાર્થી માહિતી'!C36="","",'T-3'!N39)</f>
        <v/>
      </c>
      <c r="DC41" s="101" t="str">
        <f>IF('વિદ્યાર્થી માહિતી'!C36="","",'T-3'!O39)</f>
        <v/>
      </c>
      <c r="DD41" s="102" t="str">
        <f>IF('વિદ્યાર્થી માહિતી'!C36="","",આંતરિક!AZ39)</f>
        <v/>
      </c>
      <c r="DE41" s="104" t="str">
        <f>IF('વિદ્યાર્થી માહિતી'!C36="","",SUM(DB41:DD41))</f>
        <v/>
      </c>
      <c r="DF41" s="105" t="str">
        <f>IF('વિદ્યાર્થી માહિતી'!C36="","",'સિદ્ધિ+કૃપા'!AE39)</f>
        <v/>
      </c>
      <c r="DG41" s="101" t="str">
        <f>IF('વિદ્યાર્થી માહિતી'!C36="","",'સિદ્ધિ+કૃપા'!AF39)</f>
        <v/>
      </c>
      <c r="DH41" s="101" t="str">
        <f>IF('વિદ્યાર્થી માહિતી'!C36="","",SUM(DE41:DG41))</f>
        <v/>
      </c>
      <c r="DI41" s="106" t="str">
        <f t="shared" si="11"/>
        <v/>
      </c>
      <c r="DJ41" s="25" t="str">
        <f>IF('વિદ્યાર્થી માહિતી'!M36="","",'વિદ્યાર્થી માહિતી'!M36)</f>
        <v/>
      </c>
      <c r="DK41" s="41" t="str">
        <f>IF('વિદ્યાર્થી માહિતી'!C36="","",'વિદ્યાર્થી માહિતી'!B36)</f>
        <v/>
      </c>
      <c r="DL41" s="41" t="str">
        <f>IF('વિદ્યાર્થી માહિતી'!C36="","",'વિદ્યાર્થી માહિતી'!C36)</f>
        <v/>
      </c>
      <c r="DM41" s="101" t="str">
        <f>IF('વિદ્યાર્થી માહિતી'!C36="","",'T-3'!P39)</f>
        <v/>
      </c>
      <c r="DN41" s="101" t="str">
        <f>IF('વિદ્યાર્થી માહિતી'!C36="","",'T-3'!Q39)</f>
        <v/>
      </c>
      <c r="DO41" s="102" t="str">
        <f>IF('વિદ્યાર્થી માહિતી'!C36="","",આંતરિક!BD39)</f>
        <v/>
      </c>
      <c r="DP41" s="104" t="str">
        <f>IF('વિદ્યાર્થી માહિતી'!C36="","",SUM(DM41:DO41))</f>
        <v/>
      </c>
      <c r="DQ41" s="105" t="str">
        <f>IF('વિદ્યાર્થી માહિતી'!C36="","",'સિદ્ધિ+કૃપા'!AH39)</f>
        <v/>
      </c>
      <c r="DR41" s="101" t="str">
        <f>IF('વિદ્યાર્થી માહિતી'!C36="","",'સિદ્ધિ+કૃપા'!AI39)</f>
        <v/>
      </c>
      <c r="DS41" s="101" t="str">
        <f>IF('વિદ્યાર્થી માહિતી'!C36="","",SUM(DP41:DR41))</f>
        <v/>
      </c>
      <c r="DT41" s="106" t="str">
        <f t="shared" si="12"/>
        <v/>
      </c>
      <c r="DU41" s="255" t="str">
        <f>IF('વિદ્યાર્થી માહિતી'!C36="","",IF(I41="LEFT","LEFT",IF(V41="LEFT","LEFT",IF(AI41="LEFT","LEFT",IF(AV41="LEFT","LEFT",IF(BI41="LEFT","LEFT",IF(BV41="LEFT","LEFT",IF(CI41="LEFT","LEFT","P"))))))))</f>
        <v/>
      </c>
      <c r="DV41" s="255" t="str">
        <f>IF('વિદ્યાર્થી માહિતી'!C36="","",IF(DU41="LEFT","LEFT",IF(L41&lt;33,"નાપાસ",IF(Y41&lt;33,"નાપાસ",IF(AL41&lt;33,"નાપાસ",IF(AY41&lt;33,"નાપાસ",IF(BL41&lt;33,"નાપાસ",IF(BY41&lt;33,"નાપાસ",IF(CL41&lt;33,"નાપાસ",IF(CW41&lt;33,"નાપાસ",IF(DH41&lt;33,"નાપાસ",IF(DS41&lt;33,"નાપાસ","પાસ"))))))))))))</f>
        <v/>
      </c>
      <c r="DW41" s="255" t="str">
        <f>IF('વિદ્યાર્થી માહિતી'!C36="","",IF(J41&gt;0,"સિદ્ધિગુણથી પાસ",IF(W41&gt;0,"સિદ્ધિગુણથી પાસ",IF(AJ41&gt;0,"સિદ્ધિગુણથી પાસ",IF(AW41&gt;0,"સિદ્ધિગુણથી પાસ",IF(BJ41&gt;0,"સિદ્ધિગુણથી પાસ",IF(BW41&gt;0,"સિદ્ધિગુણથી પાસ",IF(CJ41&gt;0,"સિદ્ધિગુણથી પાસ",DV41))))))))</f>
        <v/>
      </c>
      <c r="DX41" s="255" t="str">
        <f>IF('વિદ્યાર્થી માહિતી'!C36="","",IF(K41&gt;0,"કૃપાગુણથી પાસ",IF(X41&gt;0,"કૃપાગુણથી પાસ",IF(AK41&gt;0,"કૃપાગુણથી પાસ",IF(AX41&gt;0,"કૃપાગુણથી પાસ",IF(BK41&gt;0,"કૃપાગુણથી પાસ",IF(BX41&gt;0,"કૃપાગુણથી પાસ",IF(CK41&gt;0,"કૃપાગુણથી પાસ",DV41))))))))</f>
        <v/>
      </c>
      <c r="DY41" s="255" t="str">
        <f>IF('સમગ્ર પરિણામ '!DX41="કૃપાગુણથી પાસ","કૃપાગુણથી પાસ",IF(DW41="સિદ્ધિગુણથી પાસ","સિદ્ધિગુણથી પાસ",DX41))</f>
        <v/>
      </c>
      <c r="DZ41" s="130" t="str">
        <f>IF('વિદ્યાર્થી માહિતી'!C36="","",'વિદ્યાર્થી માહિતી'!G36)</f>
        <v/>
      </c>
      <c r="EA41" s="45" t="str">
        <f>'S1'!N38</f>
        <v/>
      </c>
    </row>
    <row r="42" spans="1:131" ht="23.25" customHeight="1" x14ac:dyDescent="0.2">
      <c r="A42" s="41">
        <f>'વિદ્યાર્થી માહિતી'!A37</f>
        <v>36</v>
      </c>
      <c r="B42" s="41" t="str">
        <f>IF('વિદ્યાર્થી માહિતી'!B37="","",'વિદ્યાર્થી માહિતી'!B37)</f>
        <v/>
      </c>
      <c r="C42" s="52" t="str">
        <f>IF('વિદ્યાર્થી માહિતી'!C37="","",'વિદ્યાર્થી માહિતી'!C37)</f>
        <v/>
      </c>
      <c r="D42" s="101" t="str">
        <f>IF('વિદ્યાર્થી માહિતી'!C37="","",'T-1'!F40)</f>
        <v/>
      </c>
      <c r="E42" s="101" t="str">
        <f>IF('વિદ્યાર્થી માહિતી'!C37="","",'T-2'!F40)</f>
        <v/>
      </c>
      <c r="F42" s="101" t="str">
        <f>IF('વિદ્યાર્થી માહિતી'!C37="","",'T-3'!E40)</f>
        <v/>
      </c>
      <c r="G42" s="102" t="str">
        <f>IF('વિદ્યાર્થી માહિતી'!C37="","",આંતરિક!H40)</f>
        <v/>
      </c>
      <c r="H42" s="103" t="str">
        <f t="shared" si="0"/>
        <v/>
      </c>
      <c r="I42" s="104" t="str">
        <f t="shared" si="1"/>
        <v/>
      </c>
      <c r="J42" s="105" t="str">
        <f>IF('વિદ્યાર્થી માહિતી'!C37="","",'સિદ્ધિ+કૃપા'!G40)</f>
        <v/>
      </c>
      <c r="K42" s="101" t="str">
        <f>IF('વિદ્યાર્થી માહિતી'!C37="","",'સિદ્ધિ+કૃપા'!H40)</f>
        <v/>
      </c>
      <c r="L42" s="101" t="str">
        <f t="shared" si="2"/>
        <v/>
      </c>
      <c r="M42" s="106" t="str">
        <f t="shared" si="3"/>
        <v/>
      </c>
      <c r="O42" s="41" t="str">
        <f>IF('વિદ્યાર્થી માહિતી'!B37="","",'વિદ્યાર્થી માહિતી'!B37)</f>
        <v/>
      </c>
      <c r="P42" s="41" t="str">
        <f>IF('વિદ્યાર્થી માહિતી'!C37="","",'વિદ્યાર્થી માહિતી'!C37)</f>
        <v/>
      </c>
      <c r="Q42" s="101" t="str">
        <f>IF('વિદ્યાર્થી માહિતી'!C37="","",'T-1'!G40)</f>
        <v/>
      </c>
      <c r="R42" s="101" t="str">
        <f>IF('વિદ્યાર્થી માહિતી'!C37="","",'T-2'!G40)</f>
        <v/>
      </c>
      <c r="S42" s="101" t="str">
        <f>IF('વિદ્યાર્થી માહિતી'!C37="","",'T-3'!F40)</f>
        <v/>
      </c>
      <c r="T42" s="102" t="str">
        <f>IF('વિદ્યાર્થી માહિતી'!C37="","",આંતરિક!N40)</f>
        <v/>
      </c>
      <c r="U42" s="103" t="str">
        <f>IF('વિદ્યાર્થી માહિતી'!C37="","",ROUND(SUM(Q42:T42),0))</f>
        <v/>
      </c>
      <c r="V42" s="104" t="str">
        <f>IF('વિદ્યાર્થી માહિતી'!C37="","",IF(S42="LEFT","LEFT",ROUND(U42/2,0)))</f>
        <v/>
      </c>
      <c r="W42" s="105" t="str">
        <f>IF('વિદ્યાર્થી માહિતી'!C37="","",'સિદ્ધિ+કૃપા'!J40)</f>
        <v/>
      </c>
      <c r="X42" s="101" t="str">
        <f>IF('વિદ્યાર્થી માહિતી'!C37="","",'સિદ્ધિ+કૃપા'!K40)</f>
        <v/>
      </c>
      <c r="Y42" s="101" t="str">
        <f>IF('વિદ્યાર્થી માહિતી'!C37="","",IF(S42="LEFT","LEFT",SUM(V42:X42)))</f>
        <v/>
      </c>
      <c r="Z42" s="106" t="str">
        <f t="shared" si="4"/>
        <v/>
      </c>
      <c r="AB42" s="41" t="str">
        <f>IF('વિદ્યાર્થી માહિતી'!B37="","",'વિદ્યાર્થી માહિતી'!B37)</f>
        <v/>
      </c>
      <c r="AC42" s="41" t="str">
        <f>IF('વિદ્યાર્થી માહિતી'!C37="","",'વિદ્યાર્થી માહિતી'!C37)</f>
        <v/>
      </c>
      <c r="AD42" s="101" t="str">
        <f>IF('વિદ્યાર્થી માહિતી'!C37="","",'T-1'!H40)</f>
        <v/>
      </c>
      <c r="AE42" s="101" t="str">
        <f>IF('વિદ્યાર્થી માહિતી'!C37="","",'T-2'!H40)</f>
        <v/>
      </c>
      <c r="AF42" s="101" t="str">
        <f>IF('વિદ્યાર્થી માહિતી'!C37="","",'T-3'!G40)</f>
        <v/>
      </c>
      <c r="AG42" s="102" t="str">
        <f>IF('વિદ્યાર્થી માહિતી'!C37="","",આંતરિક!T40)</f>
        <v/>
      </c>
      <c r="AH42" s="103" t="str">
        <f>IF('વિદ્યાર્થી માહિતી'!C37="","",ROUND(SUM(AD42:AG42),0))</f>
        <v/>
      </c>
      <c r="AI42" s="104" t="str">
        <f>IF('વિદ્યાર્થી માહિતી'!C37="","",IF(AF42="LEFT","LEFT",ROUND(AH42/2,0)))</f>
        <v/>
      </c>
      <c r="AJ42" s="105" t="str">
        <f>IF('વિદ્યાર્થી માહિતી'!C37="","",'સિદ્ધિ+કૃપા'!M40)</f>
        <v/>
      </c>
      <c r="AK42" s="101" t="str">
        <f>IF('વિદ્યાર્થી માહિતી'!C37="","",'સિદ્ધિ+કૃપા'!N40)</f>
        <v/>
      </c>
      <c r="AL42" s="101" t="str">
        <f>IF('વિદ્યાર્થી માહિતી'!C37="","",IF(AF42="LEFT","LEFT",SUM(AI42:AK42)))</f>
        <v/>
      </c>
      <c r="AM42" s="106" t="str">
        <f t="shared" si="5"/>
        <v/>
      </c>
      <c r="AO42" s="41" t="str">
        <f>IF('વિદ્યાર્થી માહિતી'!B37="","",'વિદ્યાર્થી માહિતી'!B37)</f>
        <v/>
      </c>
      <c r="AP42" s="41" t="str">
        <f>IF('વિદ્યાર્થી માહિતી'!C37="","",'વિદ્યાર્થી માહિતી'!C37)</f>
        <v/>
      </c>
      <c r="AQ42" s="101" t="str">
        <f>IF('વિદ્યાર્થી માહિતી'!C37="","",'T-1'!I40)</f>
        <v/>
      </c>
      <c r="AR42" s="101" t="str">
        <f>IF('વિદ્યાર્થી માહિતી'!C37="","",'T-2'!I40)</f>
        <v/>
      </c>
      <c r="AS42" s="101" t="str">
        <f>IF('વિદ્યાર્થી માહિતી'!C37="","",'T-3'!H40)</f>
        <v/>
      </c>
      <c r="AT42" s="102" t="str">
        <f>IF('વિદ્યાર્થી માહિતી'!C37="","",આંતરિક!Z40)</f>
        <v/>
      </c>
      <c r="AU42" s="103" t="str">
        <f>IF('વિદ્યાર્થી માહિતી'!C37="","",ROUND(SUM(AQ42:AT42),0))</f>
        <v/>
      </c>
      <c r="AV42" s="104" t="str">
        <f>IF('વિદ્યાર્થી માહિતી'!C37="","",IF(AS42="LEFT","LEFT",ROUND(AU42/2,0)))</f>
        <v/>
      </c>
      <c r="AW42" s="105" t="str">
        <f>IF('વિદ્યાર્થી માહિતી'!C37="","",'સિદ્ધિ+કૃપા'!P40)</f>
        <v/>
      </c>
      <c r="AX42" s="101" t="str">
        <f>IF('વિદ્યાર્થી માહિતી'!C37="","",'સિદ્ધિ+કૃપા'!Q40)</f>
        <v/>
      </c>
      <c r="AY42" s="101" t="str">
        <f>IF('વિદ્યાર્થી માહિતી'!C37="","",IF(AS42="LEFT","LEFT",SUM(AV42:AX42)))</f>
        <v/>
      </c>
      <c r="AZ42" s="106" t="str">
        <f t="shared" si="6"/>
        <v/>
      </c>
      <c r="BB42" s="41" t="str">
        <f>IF('વિદ્યાર્થી માહિતી'!C37="","",'વિદ્યાર્થી માહિતી'!B37)</f>
        <v/>
      </c>
      <c r="BC42" s="41" t="str">
        <f>IF('વિદ્યાર્થી માહિતી'!C37="","",'વિદ્યાર્થી માહિતી'!C37)</f>
        <v/>
      </c>
      <c r="BD42" s="101" t="str">
        <f>IF('વિદ્યાર્થી માહિતી'!C37="","",'T-1'!J40)</f>
        <v/>
      </c>
      <c r="BE42" s="101" t="str">
        <f>IF('વિદ્યાર્થી માહિતી'!C37="","",'T-2'!J40)</f>
        <v/>
      </c>
      <c r="BF42" s="101" t="str">
        <f>IF('વિદ્યાર્થી માહિતી'!C37="","",'T-3'!I40)</f>
        <v/>
      </c>
      <c r="BG42" s="102" t="str">
        <f>IF('વિદ્યાર્થી માહિતી'!C37="","",આંતરિક!AF40)</f>
        <v/>
      </c>
      <c r="BH42" s="103" t="str">
        <f>IF('વિદ્યાર્થી માહિતી'!C37="","",ROUND(SUM(BD42:BG42),0))</f>
        <v/>
      </c>
      <c r="BI42" s="104" t="str">
        <f>IF('વિદ્યાર્થી માહિતી'!C37="","",IF(BF42="LEFT","LEFT",ROUND(BH42/2,0)))</f>
        <v/>
      </c>
      <c r="BJ42" s="105" t="str">
        <f>IF('વિદ્યાર્થી માહિતી'!C37="","",'સિદ્ધિ+કૃપા'!S40)</f>
        <v/>
      </c>
      <c r="BK42" s="101" t="str">
        <f>IF('વિદ્યાર્થી માહિતી'!C37="","",'સિદ્ધિ+કૃપા'!T40)</f>
        <v/>
      </c>
      <c r="BL42" s="101" t="str">
        <f>IF('વિદ્યાર્થી માહિતી'!C37="","",IF(BF42="LEFT","LEFT",SUM(BI42:BK42)))</f>
        <v/>
      </c>
      <c r="BM42" s="106" t="str">
        <f t="shared" si="7"/>
        <v/>
      </c>
      <c r="BO42" s="41" t="str">
        <f>IF('વિદ્યાર્થી માહિતી'!C37="","",'વિદ્યાર્થી માહિતી'!B37)</f>
        <v/>
      </c>
      <c r="BP42" s="41" t="str">
        <f>IF('વિદ્યાર્થી માહિતી'!C37="","",'વિદ્યાર્થી માહિતી'!C37)</f>
        <v/>
      </c>
      <c r="BQ42" s="101" t="str">
        <f>IF('વિદ્યાર્થી માહિતી'!C37="","",'T-1'!K40)</f>
        <v/>
      </c>
      <c r="BR42" s="101" t="str">
        <f>IF('વિદ્યાર્થી માહિતી'!C37="","",'T-2'!K40)</f>
        <v/>
      </c>
      <c r="BS42" s="101" t="str">
        <f>IF('વિદ્યાર્થી માહિતી'!C37="","",'T-3'!J40)</f>
        <v/>
      </c>
      <c r="BT42" s="102" t="str">
        <f>IF('વિદ્યાર્થી માહિતી'!C37="","",આંતરિક!AL40)</f>
        <v/>
      </c>
      <c r="BU42" s="103" t="str">
        <f>IF('વિદ્યાર્થી માહિતી'!C37="","",ROUND(SUM(BQ42:BT42),0))</f>
        <v/>
      </c>
      <c r="BV42" s="104" t="str">
        <f>IF('વિદ્યાર્થી માહિતી'!C37="","",IF(BS42="LEFT","LEFT",ROUND(BU42/2,0)))</f>
        <v/>
      </c>
      <c r="BW42" s="105" t="str">
        <f>IF('વિદ્યાર્થી માહિતી'!C37="","",'સિદ્ધિ+કૃપા'!V40)</f>
        <v/>
      </c>
      <c r="BX42" s="101" t="str">
        <f>IF('વિદ્યાર્થી માહિતી'!C37="","",'સિદ્ધિ+કૃપા'!W40)</f>
        <v/>
      </c>
      <c r="BY42" s="101" t="str">
        <f>IF('વિદ્યાર્થી માહિતી'!C37="","",IF(BS42="LEFT","LEFT",SUM(BV42:BX42)))</f>
        <v/>
      </c>
      <c r="BZ42" s="106" t="str">
        <f t="shared" si="8"/>
        <v/>
      </c>
      <c r="CB42" s="41" t="str">
        <f>IF('વિદ્યાર્થી માહિતી'!C37="","",'વિદ્યાર્થી માહિતી'!B37)</f>
        <v/>
      </c>
      <c r="CC42" s="41" t="str">
        <f>IF('વિદ્યાર્થી માહિતી'!C37="","",'વિદ્યાર્થી માહિતી'!C37)</f>
        <v/>
      </c>
      <c r="CD42" s="101" t="str">
        <f>IF('વિદ્યાર્થી માહિતી'!C37="","",'T-1'!L40)</f>
        <v/>
      </c>
      <c r="CE42" s="101" t="str">
        <f>IF('વિદ્યાર્થી માહિતી'!C37="","",'T-2'!L40)</f>
        <v/>
      </c>
      <c r="CF42" s="101" t="str">
        <f>IF('વિદ્યાર્થી માહિતી'!C37="","",'T-3'!K40)</f>
        <v/>
      </c>
      <c r="CG42" s="102" t="str">
        <f>IF('વિદ્યાર્થી માહિતી'!C37="","",આંતરિક!AR40)</f>
        <v/>
      </c>
      <c r="CH42" s="103" t="str">
        <f>IF('વિદ્યાર્થી માહિતી'!C37="","",ROUND(SUM(CD42:CG42),0))</f>
        <v/>
      </c>
      <c r="CI42" s="104" t="str">
        <f>IF('વિદ્યાર્થી માહિતી'!C37="","",IF(CF42="LEFT","LEFT",ROUND(CH42/2,0)))</f>
        <v/>
      </c>
      <c r="CJ42" s="105" t="str">
        <f>IF('વિદ્યાર્થી માહિતી'!C37="","",'સિદ્ધિ+કૃપા'!Y40)</f>
        <v/>
      </c>
      <c r="CK42" s="101" t="str">
        <f>IF('વિદ્યાર્થી માહિતી'!C37="","",'સિદ્ધિ+કૃપા'!Z40)</f>
        <v/>
      </c>
      <c r="CL42" s="101" t="str">
        <f>IF('વિદ્યાર્થી માહિતી'!C37="","",IF(CF42="LEFT","LEFT",SUM(CI42:CK42)))</f>
        <v/>
      </c>
      <c r="CM42" s="106" t="str">
        <f t="shared" si="9"/>
        <v/>
      </c>
      <c r="CO42" s="41" t="str">
        <f>IF('વિદ્યાર્થી માહિતી'!B37="","",'વિદ્યાર્થી માહિતી'!B37)</f>
        <v/>
      </c>
      <c r="CP42" s="41" t="str">
        <f>IF('વિદ્યાર્થી માહિતી'!C37="","",'વિદ્યાર્થી માહિતી'!C37)</f>
        <v/>
      </c>
      <c r="CQ42" s="101" t="str">
        <f>IF('વિદ્યાર્થી માહિતી'!C37="","",'T-3'!L40)</f>
        <v/>
      </c>
      <c r="CR42" s="101" t="str">
        <f>IF('વિદ્યાર્થી માહિતી'!C37="","",'T-3'!M40)</f>
        <v/>
      </c>
      <c r="CS42" s="102" t="str">
        <f>IF('વિદ્યાર્થી માહિતી'!C37="","",આંતરિક!AV40)</f>
        <v/>
      </c>
      <c r="CT42" s="104" t="str">
        <f>IF('વિદ્યાર્થી માહિતી'!C37="","",SUM(CQ42:CS42))</f>
        <v/>
      </c>
      <c r="CU42" s="105" t="str">
        <f>IF('વિદ્યાર્થી માહિતી'!C37="","",'સિદ્ધિ+કૃપા'!AB40)</f>
        <v/>
      </c>
      <c r="CV42" s="101" t="str">
        <f>IF('વિદ્યાર્થી માહિતી'!C37="","",'સિદ્ધિ+કૃપા'!AC40)</f>
        <v/>
      </c>
      <c r="CW42" s="101" t="str">
        <f>IF('વિદ્યાર્થી માહિતી'!C37="","",SUM(CT42:CV42))</f>
        <v/>
      </c>
      <c r="CX42" s="106" t="str">
        <f t="shared" si="10"/>
        <v/>
      </c>
      <c r="CZ42" s="41" t="str">
        <f>IF('વિદ્યાર્થી માહિતી'!C37="","",'વિદ્યાર્થી માહિતી'!B37)</f>
        <v/>
      </c>
      <c r="DA42" s="41" t="str">
        <f>IF('વિદ્યાર્થી માહિતી'!C37="","",'વિદ્યાર્થી માહિતી'!C37)</f>
        <v/>
      </c>
      <c r="DB42" s="101" t="str">
        <f>IF('વિદ્યાર્થી માહિતી'!C37="","",'T-3'!N40)</f>
        <v/>
      </c>
      <c r="DC42" s="101" t="str">
        <f>IF('વિદ્યાર્થી માહિતી'!C37="","",'T-3'!O40)</f>
        <v/>
      </c>
      <c r="DD42" s="102" t="str">
        <f>IF('વિદ્યાર્થી માહિતી'!C37="","",આંતરિક!AZ40)</f>
        <v/>
      </c>
      <c r="DE42" s="104" t="str">
        <f>IF('વિદ્યાર્થી માહિતી'!C37="","",SUM(DB42:DD42))</f>
        <v/>
      </c>
      <c r="DF42" s="105" t="str">
        <f>IF('વિદ્યાર્થી માહિતી'!C37="","",'સિદ્ધિ+કૃપા'!AE40)</f>
        <v/>
      </c>
      <c r="DG42" s="101" t="str">
        <f>IF('વિદ્યાર્થી માહિતી'!C37="","",'સિદ્ધિ+કૃપા'!AF40)</f>
        <v/>
      </c>
      <c r="DH42" s="101" t="str">
        <f>IF('વિદ્યાર્થી માહિતી'!C37="","",SUM(DE42:DG42))</f>
        <v/>
      </c>
      <c r="DI42" s="106" t="str">
        <f t="shared" si="11"/>
        <v/>
      </c>
      <c r="DJ42" s="25" t="str">
        <f>IF('વિદ્યાર્થી માહિતી'!M37="","",'વિદ્યાર્થી માહિતી'!M37)</f>
        <v/>
      </c>
      <c r="DK42" s="41" t="str">
        <f>IF('વિદ્યાર્થી માહિતી'!C37="","",'વિદ્યાર્થી માહિતી'!B37)</f>
        <v/>
      </c>
      <c r="DL42" s="41" t="str">
        <f>IF('વિદ્યાર્થી માહિતી'!C37="","",'વિદ્યાર્થી માહિતી'!C37)</f>
        <v/>
      </c>
      <c r="DM42" s="101" t="str">
        <f>IF('વિદ્યાર્થી માહિતી'!C37="","",'T-3'!P40)</f>
        <v/>
      </c>
      <c r="DN42" s="101" t="str">
        <f>IF('વિદ્યાર્થી માહિતી'!C37="","",'T-3'!Q40)</f>
        <v/>
      </c>
      <c r="DO42" s="102" t="str">
        <f>IF('વિદ્યાર્થી માહિતી'!C37="","",આંતરિક!BD40)</f>
        <v/>
      </c>
      <c r="DP42" s="104" t="str">
        <f>IF('વિદ્યાર્થી માહિતી'!C37="","",SUM(DM42:DO42))</f>
        <v/>
      </c>
      <c r="DQ42" s="105" t="str">
        <f>IF('વિદ્યાર્થી માહિતી'!C37="","",'સિદ્ધિ+કૃપા'!AH40)</f>
        <v/>
      </c>
      <c r="DR42" s="101" t="str">
        <f>IF('વિદ્યાર્થી માહિતી'!C37="","",'સિદ્ધિ+કૃપા'!AI40)</f>
        <v/>
      </c>
      <c r="DS42" s="101" t="str">
        <f>IF('વિદ્યાર્થી માહિતી'!C37="","",SUM(DP42:DR42))</f>
        <v/>
      </c>
      <c r="DT42" s="106" t="str">
        <f t="shared" si="12"/>
        <v/>
      </c>
      <c r="DU42" s="255" t="str">
        <f>IF('વિદ્યાર્થી માહિતી'!C37="","",IF(I42="LEFT","LEFT",IF(V42="LEFT","LEFT",IF(AI42="LEFT","LEFT",IF(AV42="LEFT","LEFT",IF(BI42="LEFT","LEFT",IF(BV42="LEFT","LEFT",IF(CI42="LEFT","LEFT","P"))))))))</f>
        <v/>
      </c>
      <c r="DV42" s="255" t="str">
        <f>IF('વિદ્યાર્થી માહિતી'!C37="","",IF(DU42="LEFT","LEFT",IF(L42&lt;33,"નાપાસ",IF(Y42&lt;33,"નાપાસ",IF(AL42&lt;33,"નાપાસ",IF(AY42&lt;33,"નાપાસ",IF(BL42&lt;33,"નાપાસ",IF(BY42&lt;33,"નાપાસ",IF(CL42&lt;33,"નાપાસ",IF(CW42&lt;33,"નાપાસ",IF(DH42&lt;33,"નાપાસ",IF(DS42&lt;33,"નાપાસ","પાસ"))))))))))))</f>
        <v/>
      </c>
      <c r="DW42" s="255" t="str">
        <f>IF('વિદ્યાર્થી માહિતી'!C37="","",IF(J42&gt;0,"સિદ્ધિગુણથી પાસ",IF(W42&gt;0,"સિદ્ધિગુણથી પાસ",IF(AJ42&gt;0,"સિદ્ધિગુણથી પાસ",IF(AW42&gt;0,"સિદ્ધિગુણથી પાસ",IF(BJ42&gt;0,"સિદ્ધિગુણથી પાસ",IF(BW42&gt;0,"સિદ્ધિગુણથી પાસ",IF(CJ42&gt;0,"સિદ્ધિગુણથી પાસ",DV42))))))))</f>
        <v/>
      </c>
      <c r="DX42" s="255" t="str">
        <f>IF('વિદ્યાર્થી માહિતી'!C37="","",IF(K42&gt;0,"કૃપાગુણથી પાસ",IF(X42&gt;0,"કૃપાગુણથી પાસ",IF(AK42&gt;0,"કૃપાગુણથી પાસ",IF(AX42&gt;0,"કૃપાગુણથી પાસ",IF(BK42&gt;0,"કૃપાગુણથી પાસ",IF(BX42&gt;0,"કૃપાગુણથી પાસ",IF(CK42&gt;0,"કૃપાગુણથી પાસ",DV42))))))))</f>
        <v/>
      </c>
      <c r="DY42" s="255" t="str">
        <f>IF('સમગ્ર પરિણામ '!DX42="કૃપાગુણથી પાસ","કૃપાગુણથી પાસ",IF(DW42="સિદ્ધિગુણથી પાસ","સિદ્ધિગુણથી પાસ",DX42))</f>
        <v/>
      </c>
      <c r="DZ42" s="130" t="str">
        <f>IF('વિદ્યાર્થી માહિતી'!C37="","",'વિદ્યાર્થી માહિતી'!G37)</f>
        <v/>
      </c>
      <c r="EA42" s="45" t="str">
        <f>'S1'!N39</f>
        <v/>
      </c>
    </row>
    <row r="43" spans="1:131" ht="23.25" customHeight="1" x14ac:dyDescent="0.2">
      <c r="A43" s="41">
        <f>'વિદ્યાર્થી માહિતી'!A38</f>
        <v>37</v>
      </c>
      <c r="B43" s="41" t="str">
        <f>IF('વિદ્યાર્થી માહિતી'!B38="","",'વિદ્યાર્થી માહિતી'!B38)</f>
        <v/>
      </c>
      <c r="C43" s="52" t="str">
        <f>IF('વિદ્યાર્થી માહિતી'!C38="","",'વિદ્યાર્થી માહિતી'!C38)</f>
        <v/>
      </c>
      <c r="D43" s="101" t="str">
        <f>IF('વિદ્યાર્થી માહિતી'!C38="","",'T-1'!F41)</f>
        <v/>
      </c>
      <c r="E43" s="101" t="str">
        <f>IF('વિદ્યાર્થી માહિતી'!C38="","",'T-2'!F41)</f>
        <v/>
      </c>
      <c r="F43" s="101" t="str">
        <f>IF('વિદ્યાર્થી માહિતી'!C38="","",'T-3'!E41)</f>
        <v/>
      </c>
      <c r="G43" s="102" t="str">
        <f>IF('વિદ્યાર્થી માહિતી'!C38="","",આંતરિક!H41)</f>
        <v/>
      </c>
      <c r="H43" s="103" t="str">
        <f t="shared" si="0"/>
        <v/>
      </c>
      <c r="I43" s="104" t="str">
        <f t="shared" si="1"/>
        <v/>
      </c>
      <c r="J43" s="105" t="str">
        <f>IF('વિદ્યાર્થી માહિતી'!C38="","",'સિદ્ધિ+કૃપા'!G41)</f>
        <v/>
      </c>
      <c r="K43" s="101" t="str">
        <f>IF('વિદ્યાર્થી માહિતી'!C38="","",'સિદ્ધિ+કૃપા'!H41)</f>
        <v/>
      </c>
      <c r="L43" s="101" t="str">
        <f t="shared" si="2"/>
        <v/>
      </c>
      <c r="M43" s="106" t="str">
        <f t="shared" si="3"/>
        <v/>
      </c>
      <c r="O43" s="41" t="str">
        <f>IF('વિદ્યાર્થી માહિતી'!B38="","",'વિદ્યાર્થી માહિતી'!B38)</f>
        <v/>
      </c>
      <c r="P43" s="41" t="str">
        <f>IF('વિદ્યાર્થી માહિતી'!C38="","",'વિદ્યાર્થી માહિતી'!C38)</f>
        <v/>
      </c>
      <c r="Q43" s="101" t="str">
        <f>IF('વિદ્યાર્થી માહિતી'!C38="","",'T-1'!G41)</f>
        <v/>
      </c>
      <c r="R43" s="101" t="str">
        <f>IF('વિદ્યાર્થી માહિતી'!C38="","",'T-2'!G41)</f>
        <v/>
      </c>
      <c r="S43" s="101" t="str">
        <f>IF('વિદ્યાર્થી માહિતી'!C38="","",'T-3'!F41)</f>
        <v/>
      </c>
      <c r="T43" s="102" t="str">
        <f>IF('વિદ્યાર્થી માહિતી'!C38="","",આંતરિક!N41)</f>
        <v/>
      </c>
      <c r="U43" s="103" t="str">
        <f>IF('વિદ્યાર્થી માહિતી'!C38="","",ROUND(SUM(Q43:T43),0))</f>
        <v/>
      </c>
      <c r="V43" s="104" t="str">
        <f>IF('વિદ્યાર્થી માહિતી'!C38="","",IF(S43="LEFT","LEFT",ROUND(U43/2,0)))</f>
        <v/>
      </c>
      <c r="W43" s="105" t="str">
        <f>IF('વિદ્યાર્થી માહિતી'!C38="","",'સિદ્ધિ+કૃપા'!J41)</f>
        <v/>
      </c>
      <c r="X43" s="101" t="str">
        <f>IF('વિદ્યાર્થી માહિતી'!C38="","",'સિદ્ધિ+કૃપા'!K41)</f>
        <v/>
      </c>
      <c r="Y43" s="101" t="str">
        <f>IF('વિદ્યાર્થી માહિતી'!C38="","",IF(S43="LEFT","LEFT",SUM(V43:X43)))</f>
        <v/>
      </c>
      <c r="Z43" s="106" t="str">
        <f t="shared" si="4"/>
        <v/>
      </c>
      <c r="AB43" s="41" t="str">
        <f>IF('વિદ્યાર્થી માહિતી'!B38="","",'વિદ્યાર્થી માહિતી'!B38)</f>
        <v/>
      </c>
      <c r="AC43" s="41" t="str">
        <f>IF('વિદ્યાર્થી માહિતી'!C38="","",'વિદ્યાર્થી માહિતી'!C38)</f>
        <v/>
      </c>
      <c r="AD43" s="101" t="str">
        <f>IF('વિદ્યાર્થી માહિતી'!C38="","",'T-1'!H41)</f>
        <v/>
      </c>
      <c r="AE43" s="101" t="str">
        <f>IF('વિદ્યાર્થી માહિતી'!C38="","",'T-2'!H41)</f>
        <v/>
      </c>
      <c r="AF43" s="101" t="str">
        <f>IF('વિદ્યાર્થી માહિતી'!C38="","",'T-3'!G41)</f>
        <v/>
      </c>
      <c r="AG43" s="102" t="str">
        <f>IF('વિદ્યાર્થી માહિતી'!C38="","",આંતરિક!T41)</f>
        <v/>
      </c>
      <c r="AH43" s="103" t="str">
        <f>IF('વિદ્યાર્થી માહિતી'!C38="","",ROUND(SUM(AD43:AG43),0))</f>
        <v/>
      </c>
      <c r="AI43" s="104" t="str">
        <f>IF('વિદ્યાર્થી માહિતી'!C38="","",IF(AF43="LEFT","LEFT",ROUND(AH43/2,0)))</f>
        <v/>
      </c>
      <c r="AJ43" s="105" t="str">
        <f>IF('વિદ્યાર્થી માહિતી'!C38="","",'સિદ્ધિ+કૃપા'!M41)</f>
        <v/>
      </c>
      <c r="AK43" s="101" t="str">
        <f>IF('વિદ્યાર્થી માહિતી'!C38="","",'સિદ્ધિ+કૃપા'!N41)</f>
        <v/>
      </c>
      <c r="AL43" s="101" t="str">
        <f>IF('વિદ્યાર્થી માહિતી'!C38="","",IF(AF43="LEFT","LEFT",SUM(AI43:AK43)))</f>
        <v/>
      </c>
      <c r="AM43" s="106" t="str">
        <f t="shared" si="5"/>
        <v/>
      </c>
      <c r="AO43" s="41" t="str">
        <f>IF('વિદ્યાર્થી માહિતી'!B38="","",'વિદ્યાર્થી માહિતી'!B38)</f>
        <v/>
      </c>
      <c r="AP43" s="41" t="str">
        <f>IF('વિદ્યાર્થી માહિતી'!C38="","",'વિદ્યાર્થી માહિતી'!C38)</f>
        <v/>
      </c>
      <c r="AQ43" s="101" t="str">
        <f>IF('વિદ્યાર્થી માહિતી'!C38="","",'T-1'!I41)</f>
        <v/>
      </c>
      <c r="AR43" s="101" t="str">
        <f>IF('વિદ્યાર્થી માહિતી'!C38="","",'T-2'!I41)</f>
        <v/>
      </c>
      <c r="AS43" s="101" t="str">
        <f>IF('વિદ્યાર્થી માહિતી'!C38="","",'T-3'!H41)</f>
        <v/>
      </c>
      <c r="AT43" s="102" t="str">
        <f>IF('વિદ્યાર્થી માહિતી'!C38="","",આંતરિક!Z41)</f>
        <v/>
      </c>
      <c r="AU43" s="103" t="str">
        <f>IF('વિદ્યાર્થી માહિતી'!C38="","",ROUND(SUM(AQ43:AT43),0))</f>
        <v/>
      </c>
      <c r="AV43" s="104" t="str">
        <f>IF('વિદ્યાર્થી માહિતી'!C38="","",IF(AS43="LEFT","LEFT",ROUND(AU43/2,0)))</f>
        <v/>
      </c>
      <c r="AW43" s="105" t="str">
        <f>IF('વિદ્યાર્થી માહિતી'!C38="","",'સિદ્ધિ+કૃપા'!P41)</f>
        <v/>
      </c>
      <c r="AX43" s="101" t="str">
        <f>IF('વિદ્યાર્થી માહિતી'!C38="","",'સિદ્ધિ+કૃપા'!Q41)</f>
        <v/>
      </c>
      <c r="AY43" s="101" t="str">
        <f>IF('વિદ્યાર્થી માહિતી'!C38="","",IF(AS43="LEFT","LEFT",SUM(AV43:AX43)))</f>
        <v/>
      </c>
      <c r="AZ43" s="106" t="str">
        <f t="shared" si="6"/>
        <v/>
      </c>
      <c r="BB43" s="41" t="str">
        <f>IF('વિદ્યાર્થી માહિતી'!C38="","",'વિદ્યાર્થી માહિતી'!B38)</f>
        <v/>
      </c>
      <c r="BC43" s="41" t="str">
        <f>IF('વિદ્યાર્થી માહિતી'!C38="","",'વિદ્યાર્થી માહિતી'!C38)</f>
        <v/>
      </c>
      <c r="BD43" s="101" t="str">
        <f>IF('વિદ્યાર્થી માહિતી'!C38="","",'T-1'!J41)</f>
        <v/>
      </c>
      <c r="BE43" s="101" t="str">
        <f>IF('વિદ્યાર્થી માહિતી'!C38="","",'T-2'!J41)</f>
        <v/>
      </c>
      <c r="BF43" s="101" t="str">
        <f>IF('વિદ્યાર્થી માહિતી'!C38="","",'T-3'!I41)</f>
        <v/>
      </c>
      <c r="BG43" s="102" t="str">
        <f>IF('વિદ્યાર્થી માહિતી'!C38="","",આંતરિક!AF41)</f>
        <v/>
      </c>
      <c r="BH43" s="103" t="str">
        <f>IF('વિદ્યાર્થી માહિતી'!C38="","",ROUND(SUM(BD43:BG43),0))</f>
        <v/>
      </c>
      <c r="BI43" s="104" t="str">
        <f>IF('વિદ્યાર્થી માહિતી'!C38="","",IF(BF43="LEFT","LEFT",ROUND(BH43/2,0)))</f>
        <v/>
      </c>
      <c r="BJ43" s="105" t="str">
        <f>IF('વિદ્યાર્થી માહિતી'!C38="","",'સિદ્ધિ+કૃપા'!S41)</f>
        <v/>
      </c>
      <c r="BK43" s="101" t="str">
        <f>IF('વિદ્યાર્થી માહિતી'!C38="","",'સિદ્ધિ+કૃપા'!T41)</f>
        <v/>
      </c>
      <c r="BL43" s="101" t="str">
        <f>IF('વિદ્યાર્થી માહિતી'!C38="","",IF(BF43="LEFT","LEFT",SUM(BI43:BK43)))</f>
        <v/>
      </c>
      <c r="BM43" s="106" t="str">
        <f t="shared" si="7"/>
        <v/>
      </c>
      <c r="BO43" s="41" t="str">
        <f>IF('વિદ્યાર્થી માહિતી'!C38="","",'વિદ્યાર્થી માહિતી'!B38)</f>
        <v/>
      </c>
      <c r="BP43" s="41" t="str">
        <f>IF('વિદ્યાર્થી માહિતી'!C38="","",'વિદ્યાર્થી માહિતી'!C38)</f>
        <v/>
      </c>
      <c r="BQ43" s="101" t="str">
        <f>IF('વિદ્યાર્થી માહિતી'!C38="","",'T-1'!K41)</f>
        <v/>
      </c>
      <c r="BR43" s="101" t="str">
        <f>IF('વિદ્યાર્થી માહિતી'!C38="","",'T-2'!K41)</f>
        <v/>
      </c>
      <c r="BS43" s="101" t="str">
        <f>IF('વિદ્યાર્થી માહિતી'!C38="","",'T-3'!J41)</f>
        <v/>
      </c>
      <c r="BT43" s="102" t="str">
        <f>IF('વિદ્યાર્થી માહિતી'!C38="","",આંતરિક!AL41)</f>
        <v/>
      </c>
      <c r="BU43" s="103" t="str">
        <f>IF('વિદ્યાર્થી માહિતી'!C38="","",ROUND(SUM(BQ43:BT43),0))</f>
        <v/>
      </c>
      <c r="BV43" s="104" t="str">
        <f>IF('વિદ્યાર્થી માહિતી'!C38="","",IF(BS43="LEFT","LEFT",ROUND(BU43/2,0)))</f>
        <v/>
      </c>
      <c r="BW43" s="105" t="str">
        <f>IF('વિદ્યાર્થી માહિતી'!C38="","",'સિદ્ધિ+કૃપા'!V41)</f>
        <v/>
      </c>
      <c r="BX43" s="101" t="str">
        <f>IF('વિદ્યાર્થી માહિતી'!C38="","",'સિદ્ધિ+કૃપા'!W41)</f>
        <v/>
      </c>
      <c r="BY43" s="101" t="str">
        <f>IF('વિદ્યાર્થી માહિતી'!C38="","",IF(BS43="LEFT","LEFT",SUM(BV43:BX43)))</f>
        <v/>
      </c>
      <c r="BZ43" s="106" t="str">
        <f t="shared" si="8"/>
        <v/>
      </c>
      <c r="CB43" s="41" t="str">
        <f>IF('વિદ્યાર્થી માહિતી'!C38="","",'વિદ્યાર્થી માહિતી'!B38)</f>
        <v/>
      </c>
      <c r="CC43" s="41" t="str">
        <f>IF('વિદ્યાર્થી માહિતી'!C38="","",'વિદ્યાર્થી માહિતી'!C38)</f>
        <v/>
      </c>
      <c r="CD43" s="101" t="str">
        <f>IF('વિદ્યાર્થી માહિતી'!C38="","",'T-1'!L41)</f>
        <v/>
      </c>
      <c r="CE43" s="101" t="str">
        <f>IF('વિદ્યાર્થી માહિતી'!C38="","",'T-2'!L41)</f>
        <v/>
      </c>
      <c r="CF43" s="101" t="str">
        <f>IF('વિદ્યાર્થી માહિતી'!C38="","",'T-3'!K41)</f>
        <v/>
      </c>
      <c r="CG43" s="102" t="str">
        <f>IF('વિદ્યાર્થી માહિતી'!C38="","",આંતરિક!AR41)</f>
        <v/>
      </c>
      <c r="CH43" s="103" t="str">
        <f>IF('વિદ્યાર્થી માહિતી'!C38="","",ROUND(SUM(CD43:CG43),0))</f>
        <v/>
      </c>
      <c r="CI43" s="104" t="str">
        <f>IF('વિદ્યાર્થી માહિતી'!C38="","",IF(CF43="LEFT","LEFT",ROUND(CH43/2,0)))</f>
        <v/>
      </c>
      <c r="CJ43" s="105" t="str">
        <f>IF('વિદ્યાર્થી માહિતી'!C38="","",'સિદ્ધિ+કૃપા'!Y41)</f>
        <v/>
      </c>
      <c r="CK43" s="101" t="str">
        <f>IF('વિદ્યાર્થી માહિતી'!C38="","",'સિદ્ધિ+કૃપા'!Z41)</f>
        <v/>
      </c>
      <c r="CL43" s="101" t="str">
        <f>IF('વિદ્યાર્થી માહિતી'!C38="","",IF(CF43="LEFT","LEFT",SUM(CI43:CK43)))</f>
        <v/>
      </c>
      <c r="CM43" s="106" t="str">
        <f t="shared" si="9"/>
        <v/>
      </c>
      <c r="CO43" s="41" t="str">
        <f>IF('વિદ્યાર્થી માહિતી'!B38="","",'વિદ્યાર્થી માહિતી'!B38)</f>
        <v/>
      </c>
      <c r="CP43" s="41" t="str">
        <f>IF('વિદ્યાર્થી માહિતી'!C38="","",'વિદ્યાર્થી માહિતી'!C38)</f>
        <v/>
      </c>
      <c r="CQ43" s="101" t="str">
        <f>IF('વિદ્યાર્થી માહિતી'!C38="","",'T-3'!L41)</f>
        <v/>
      </c>
      <c r="CR43" s="101" t="str">
        <f>IF('વિદ્યાર્થી માહિતી'!C38="","",'T-3'!M41)</f>
        <v/>
      </c>
      <c r="CS43" s="102" t="str">
        <f>IF('વિદ્યાર્થી માહિતી'!C38="","",આંતરિક!AV41)</f>
        <v/>
      </c>
      <c r="CT43" s="104" t="str">
        <f>IF('વિદ્યાર્થી માહિતી'!C38="","",SUM(CQ43:CS43))</f>
        <v/>
      </c>
      <c r="CU43" s="105" t="str">
        <f>IF('વિદ્યાર્થી માહિતી'!C38="","",'સિદ્ધિ+કૃપા'!AB41)</f>
        <v/>
      </c>
      <c r="CV43" s="101" t="str">
        <f>IF('વિદ્યાર્થી માહિતી'!C38="","",'સિદ્ધિ+કૃપા'!AC41)</f>
        <v/>
      </c>
      <c r="CW43" s="101" t="str">
        <f>IF('વિદ્યાર્થી માહિતી'!C38="","",SUM(CT43:CV43))</f>
        <v/>
      </c>
      <c r="CX43" s="106" t="str">
        <f t="shared" si="10"/>
        <v/>
      </c>
      <c r="CZ43" s="41" t="str">
        <f>IF('વિદ્યાર્થી માહિતી'!C38="","",'વિદ્યાર્થી માહિતી'!B38)</f>
        <v/>
      </c>
      <c r="DA43" s="41" t="str">
        <f>IF('વિદ્યાર્થી માહિતી'!C38="","",'વિદ્યાર્થી માહિતી'!C38)</f>
        <v/>
      </c>
      <c r="DB43" s="101" t="str">
        <f>IF('વિદ્યાર્થી માહિતી'!C38="","",'T-3'!N41)</f>
        <v/>
      </c>
      <c r="DC43" s="101" t="str">
        <f>IF('વિદ્યાર્થી માહિતી'!C38="","",'T-3'!O41)</f>
        <v/>
      </c>
      <c r="DD43" s="102" t="str">
        <f>IF('વિદ્યાર્થી માહિતી'!C38="","",આંતરિક!AZ41)</f>
        <v/>
      </c>
      <c r="DE43" s="104" t="str">
        <f>IF('વિદ્યાર્થી માહિતી'!C38="","",SUM(DB43:DD43))</f>
        <v/>
      </c>
      <c r="DF43" s="105" t="str">
        <f>IF('વિદ્યાર્થી માહિતી'!C38="","",'સિદ્ધિ+કૃપા'!AE41)</f>
        <v/>
      </c>
      <c r="DG43" s="101" t="str">
        <f>IF('વિદ્યાર્થી માહિતી'!C38="","",'સિદ્ધિ+કૃપા'!AF41)</f>
        <v/>
      </c>
      <c r="DH43" s="101" t="str">
        <f>IF('વિદ્યાર્થી માહિતી'!C38="","",SUM(DE43:DG43))</f>
        <v/>
      </c>
      <c r="DI43" s="106" t="str">
        <f t="shared" si="11"/>
        <v/>
      </c>
      <c r="DJ43" s="25" t="str">
        <f>IF('વિદ્યાર્થી માહિતી'!M38="","",'વિદ્યાર્થી માહિતી'!M38)</f>
        <v/>
      </c>
      <c r="DK43" s="41" t="str">
        <f>IF('વિદ્યાર્થી માહિતી'!C38="","",'વિદ્યાર્થી માહિતી'!B38)</f>
        <v/>
      </c>
      <c r="DL43" s="41" t="str">
        <f>IF('વિદ્યાર્થી માહિતી'!C38="","",'વિદ્યાર્થી માહિતી'!C38)</f>
        <v/>
      </c>
      <c r="DM43" s="101" t="str">
        <f>IF('વિદ્યાર્થી માહિતી'!C38="","",'T-3'!P41)</f>
        <v/>
      </c>
      <c r="DN43" s="101" t="str">
        <f>IF('વિદ્યાર્થી માહિતી'!C38="","",'T-3'!Q41)</f>
        <v/>
      </c>
      <c r="DO43" s="102" t="str">
        <f>IF('વિદ્યાર્થી માહિતી'!C38="","",આંતરિક!BD41)</f>
        <v/>
      </c>
      <c r="DP43" s="104" t="str">
        <f>IF('વિદ્યાર્થી માહિતી'!C38="","",SUM(DM43:DO43))</f>
        <v/>
      </c>
      <c r="DQ43" s="105" t="str">
        <f>IF('વિદ્યાર્થી માહિતી'!C38="","",'સિદ્ધિ+કૃપા'!AH41)</f>
        <v/>
      </c>
      <c r="DR43" s="101" t="str">
        <f>IF('વિદ્યાર્થી માહિતી'!C38="","",'સિદ્ધિ+કૃપા'!AI41)</f>
        <v/>
      </c>
      <c r="DS43" s="101" t="str">
        <f>IF('વિદ્યાર્થી માહિતી'!C38="","",SUM(DP43:DR43))</f>
        <v/>
      </c>
      <c r="DT43" s="106" t="str">
        <f t="shared" si="12"/>
        <v/>
      </c>
      <c r="DU43" s="255" t="str">
        <f>IF('વિદ્યાર્થી માહિતી'!C38="","",IF(I43="LEFT","LEFT",IF(V43="LEFT","LEFT",IF(AI43="LEFT","LEFT",IF(AV43="LEFT","LEFT",IF(BI43="LEFT","LEFT",IF(BV43="LEFT","LEFT",IF(CI43="LEFT","LEFT","P"))))))))</f>
        <v/>
      </c>
      <c r="DV43" s="255" t="str">
        <f>IF('વિદ્યાર્થી માહિતી'!C38="","",IF(DU43="LEFT","LEFT",IF(L43&lt;33,"નાપાસ",IF(Y43&lt;33,"નાપાસ",IF(AL43&lt;33,"નાપાસ",IF(AY43&lt;33,"નાપાસ",IF(BL43&lt;33,"નાપાસ",IF(BY43&lt;33,"નાપાસ",IF(CL43&lt;33,"નાપાસ",IF(CW43&lt;33,"નાપાસ",IF(DH43&lt;33,"નાપાસ",IF(DS43&lt;33,"નાપાસ","પાસ"))))))))))))</f>
        <v/>
      </c>
      <c r="DW43" s="255" t="str">
        <f>IF('વિદ્યાર્થી માહિતી'!C38="","",IF(J43&gt;0,"સિદ્ધિગુણથી પાસ",IF(W43&gt;0,"સિદ્ધિગુણથી પાસ",IF(AJ43&gt;0,"સિદ્ધિગુણથી પાસ",IF(AW43&gt;0,"સિદ્ધિગુણથી પાસ",IF(BJ43&gt;0,"સિદ્ધિગુણથી પાસ",IF(BW43&gt;0,"સિદ્ધિગુણથી પાસ",IF(CJ43&gt;0,"સિદ્ધિગુણથી પાસ",DV43))))))))</f>
        <v/>
      </c>
      <c r="DX43" s="255" t="str">
        <f>IF('વિદ્યાર્થી માહિતી'!C38="","",IF(K43&gt;0,"કૃપાગુણથી પાસ",IF(X43&gt;0,"કૃપાગુણથી પાસ",IF(AK43&gt;0,"કૃપાગુણથી પાસ",IF(AX43&gt;0,"કૃપાગુણથી પાસ",IF(BK43&gt;0,"કૃપાગુણથી પાસ",IF(BX43&gt;0,"કૃપાગુણથી પાસ",IF(CK43&gt;0,"કૃપાગુણથી પાસ",DV43))))))))</f>
        <v/>
      </c>
      <c r="DY43" s="255" t="str">
        <f>IF('સમગ્ર પરિણામ '!DX43="કૃપાગુણથી પાસ","કૃપાગુણથી પાસ",IF(DW43="સિદ્ધિગુણથી પાસ","સિદ્ધિગુણથી પાસ",DX43))</f>
        <v/>
      </c>
      <c r="DZ43" s="130" t="str">
        <f>IF('વિદ્યાર્થી માહિતી'!C38="","",'વિદ્યાર્થી માહિતી'!G38)</f>
        <v/>
      </c>
      <c r="EA43" s="45" t="str">
        <f>'S1'!N40</f>
        <v/>
      </c>
    </row>
    <row r="44" spans="1:131" ht="23.25" customHeight="1" x14ac:dyDescent="0.2">
      <c r="A44" s="41">
        <f>'વિદ્યાર્થી માહિતી'!A39</f>
        <v>38</v>
      </c>
      <c r="B44" s="41" t="str">
        <f>IF('વિદ્યાર્થી માહિતી'!B39="","",'વિદ્યાર્થી માહિતી'!B39)</f>
        <v/>
      </c>
      <c r="C44" s="52" t="str">
        <f>IF('વિદ્યાર્થી માહિતી'!C39="","",'વિદ્યાર્થી માહિતી'!C39)</f>
        <v/>
      </c>
      <c r="D44" s="101" t="str">
        <f>IF('વિદ્યાર્થી માહિતી'!C39="","",'T-1'!F42)</f>
        <v/>
      </c>
      <c r="E44" s="101" t="str">
        <f>IF('વિદ્યાર્થી માહિતી'!C39="","",'T-2'!F42)</f>
        <v/>
      </c>
      <c r="F44" s="101" t="str">
        <f>IF('વિદ્યાર્થી માહિતી'!C39="","",'T-3'!E42)</f>
        <v/>
      </c>
      <c r="G44" s="102" t="str">
        <f>IF('વિદ્યાર્થી માહિતી'!C39="","",આંતરિક!H42)</f>
        <v/>
      </c>
      <c r="H44" s="103" t="str">
        <f t="shared" si="0"/>
        <v/>
      </c>
      <c r="I44" s="104" t="str">
        <f t="shared" si="1"/>
        <v/>
      </c>
      <c r="J44" s="105" t="str">
        <f>IF('વિદ્યાર્થી માહિતી'!C39="","",'સિદ્ધિ+કૃપા'!G42)</f>
        <v/>
      </c>
      <c r="K44" s="101" t="str">
        <f>IF('વિદ્યાર્થી માહિતી'!C39="","",'સિદ્ધિ+કૃપા'!H42)</f>
        <v/>
      </c>
      <c r="L44" s="101" t="str">
        <f t="shared" si="2"/>
        <v/>
      </c>
      <c r="M44" s="106" t="str">
        <f t="shared" si="3"/>
        <v/>
      </c>
      <c r="O44" s="41" t="str">
        <f>IF('વિદ્યાર્થી માહિતી'!B39="","",'વિદ્યાર્થી માહિતી'!B39)</f>
        <v/>
      </c>
      <c r="P44" s="41" t="str">
        <f>IF('વિદ્યાર્થી માહિતી'!C39="","",'વિદ્યાર્થી માહિતી'!C39)</f>
        <v/>
      </c>
      <c r="Q44" s="101" t="str">
        <f>IF('વિદ્યાર્થી માહિતી'!C39="","",'T-1'!G42)</f>
        <v/>
      </c>
      <c r="R44" s="101" t="str">
        <f>IF('વિદ્યાર્થી માહિતી'!C39="","",'T-2'!G42)</f>
        <v/>
      </c>
      <c r="S44" s="101" t="str">
        <f>IF('વિદ્યાર્થી માહિતી'!C39="","",'T-3'!F42)</f>
        <v/>
      </c>
      <c r="T44" s="102" t="str">
        <f>IF('વિદ્યાર્થી માહિતી'!C39="","",આંતરિક!N42)</f>
        <v/>
      </c>
      <c r="U44" s="103" t="str">
        <f>IF('વિદ્યાર્થી માહિતી'!C39="","",ROUND(SUM(Q44:T44),0))</f>
        <v/>
      </c>
      <c r="V44" s="104" t="str">
        <f>IF('વિદ્યાર્થી માહિતી'!C39="","",IF(S44="LEFT","LEFT",ROUND(U44/2,0)))</f>
        <v/>
      </c>
      <c r="W44" s="105" t="str">
        <f>IF('વિદ્યાર્થી માહિતી'!C39="","",'સિદ્ધિ+કૃપા'!J42)</f>
        <v/>
      </c>
      <c r="X44" s="101" t="str">
        <f>IF('વિદ્યાર્થી માહિતી'!C39="","",'સિદ્ધિ+કૃપા'!K42)</f>
        <v/>
      </c>
      <c r="Y44" s="101" t="str">
        <f>IF('વિદ્યાર્થી માહિતી'!C39="","",IF(S44="LEFT","LEFT",SUM(V44:X44)))</f>
        <v/>
      </c>
      <c r="Z44" s="106" t="str">
        <f t="shared" si="4"/>
        <v/>
      </c>
      <c r="AB44" s="41" t="str">
        <f>IF('વિદ્યાર્થી માહિતી'!B39="","",'વિદ્યાર્થી માહિતી'!B39)</f>
        <v/>
      </c>
      <c r="AC44" s="41" t="str">
        <f>IF('વિદ્યાર્થી માહિતી'!C39="","",'વિદ્યાર્થી માહિતી'!C39)</f>
        <v/>
      </c>
      <c r="AD44" s="101" t="str">
        <f>IF('વિદ્યાર્થી માહિતી'!C39="","",'T-1'!H42)</f>
        <v/>
      </c>
      <c r="AE44" s="101" t="str">
        <f>IF('વિદ્યાર્થી માહિતી'!C39="","",'T-2'!H42)</f>
        <v/>
      </c>
      <c r="AF44" s="101" t="str">
        <f>IF('વિદ્યાર્થી માહિતી'!C39="","",'T-3'!G42)</f>
        <v/>
      </c>
      <c r="AG44" s="102" t="str">
        <f>IF('વિદ્યાર્થી માહિતી'!C39="","",આંતરિક!T42)</f>
        <v/>
      </c>
      <c r="AH44" s="103" t="str">
        <f>IF('વિદ્યાર્થી માહિતી'!C39="","",ROUND(SUM(AD44:AG44),0))</f>
        <v/>
      </c>
      <c r="AI44" s="104" t="str">
        <f>IF('વિદ્યાર્થી માહિતી'!C39="","",IF(AF44="LEFT","LEFT",ROUND(AH44/2,0)))</f>
        <v/>
      </c>
      <c r="AJ44" s="105" t="str">
        <f>IF('વિદ્યાર્થી માહિતી'!C39="","",'સિદ્ધિ+કૃપા'!M42)</f>
        <v/>
      </c>
      <c r="AK44" s="101" t="str">
        <f>IF('વિદ્યાર્થી માહિતી'!C39="","",'સિદ્ધિ+કૃપા'!N42)</f>
        <v/>
      </c>
      <c r="AL44" s="101" t="str">
        <f>IF('વિદ્યાર્થી માહિતી'!C39="","",IF(AF44="LEFT","LEFT",SUM(AI44:AK44)))</f>
        <v/>
      </c>
      <c r="AM44" s="106" t="str">
        <f t="shared" si="5"/>
        <v/>
      </c>
      <c r="AO44" s="41" t="str">
        <f>IF('વિદ્યાર્થી માહિતી'!B39="","",'વિદ્યાર્થી માહિતી'!B39)</f>
        <v/>
      </c>
      <c r="AP44" s="41" t="str">
        <f>IF('વિદ્યાર્થી માહિતી'!C39="","",'વિદ્યાર્થી માહિતી'!C39)</f>
        <v/>
      </c>
      <c r="AQ44" s="101" t="str">
        <f>IF('વિદ્યાર્થી માહિતી'!C39="","",'T-1'!I42)</f>
        <v/>
      </c>
      <c r="AR44" s="101" t="str">
        <f>IF('વિદ્યાર્થી માહિતી'!C39="","",'T-2'!I42)</f>
        <v/>
      </c>
      <c r="AS44" s="101" t="str">
        <f>IF('વિદ્યાર્થી માહિતી'!C39="","",'T-3'!H42)</f>
        <v/>
      </c>
      <c r="AT44" s="102" t="str">
        <f>IF('વિદ્યાર્થી માહિતી'!C39="","",આંતરિક!Z42)</f>
        <v/>
      </c>
      <c r="AU44" s="103" t="str">
        <f>IF('વિદ્યાર્થી માહિતી'!C39="","",ROUND(SUM(AQ44:AT44),0))</f>
        <v/>
      </c>
      <c r="AV44" s="104" t="str">
        <f>IF('વિદ્યાર્થી માહિતી'!C39="","",IF(AS44="LEFT","LEFT",ROUND(AU44/2,0)))</f>
        <v/>
      </c>
      <c r="AW44" s="105" t="str">
        <f>IF('વિદ્યાર્થી માહિતી'!C39="","",'સિદ્ધિ+કૃપા'!P42)</f>
        <v/>
      </c>
      <c r="AX44" s="101" t="str">
        <f>IF('વિદ્યાર્થી માહિતી'!C39="","",'સિદ્ધિ+કૃપા'!Q42)</f>
        <v/>
      </c>
      <c r="AY44" s="101" t="str">
        <f>IF('વિદ્યાર્થી માહિતી'!C39="","",IF(AS44="LEFT","LEFT",SUM(AV44:AX44)))</f>
        <v/>
      </c>
      <c r="AZ44" s="106" t="str">
        <f t="shared" si="6"/>
        <v/>
      </c>
      <c r="BB44" s="41" t="str">
        <f>IF('વિદ્યાર્થી માહિતી'!C39="","",'વિદ્યાર્થી માહિતી'!B39)</f>
        <v/>
      </c>
      <c r="BC44" s="41" t="str">
        <f>IF('વિદ્યાર્થી માહિતી'!C39="","",'વિદ્યાર્થી માહિતી'!C39)</f>
        <v/>
      </c>
      <c r="BD44" s="101" t="str">
        <f>IF('વિદ્યાર્થી માહિતી'!C39="","",'T-1'!J42)</f>
        <v/>
      </c>
      <c r="BE44" s="101" t="str">
        <f>IF('વિદ્યાર્થી માહિતી'!C39="","",'T-2'!J42)</f>
        <v/>
      </c>
      <c r="BF44" s="101" t="str">
        <f>IF('વિદ્યાર્થી માહિતી'!C39="","",'T-3'!I42)</f>
        <v/>
      </c>
      <c r="BG44" s="102" t="str">
        <f>IF('વિદ્યાર્થી માહિતી'!C39="","",આંતરિક!AF42)</f>
        <v/>
      </c>
      <c r="BH44" s="103" t="str">
        <f>IF('વિદ્યાર્થી માહિતી'!C39="","",ROUND(SUM(BD44:BG44),0))</f>
        <v/>
      </c>
      <c r="BI44" s="104" t="str">
        <f>IF('વિદ્યાર્થી માહિતી'!C39="","",IF(BF44="LEFT","LEFT",ROUND(BH44/2,0)))</f>
        <v/>
      </c>
      <c r="BJ44" s="105" t="str">
        <f>IF('વિદ્યાર્થી માહિતી'!C39="","",'સિદ્ધિ+કૃપા'!S42)</f>
        <v/>
      </c>
      <c r="BK44" s="101" t="str">
        <f>IF('વિદ્યાર્થી માહિતી'!C39="","",'સિદ્ધિ+કૃપા'!T42)</f>
        <v/>
      </c>
      <c r="BL44" s="101" t="str">
        <f>IF('વિદ્યાર્થી માહિતી'!C39="","",IF(BF44="LEFT","LEFT",SUM(BI44:BK44)))</f>
        <v/>
      </c>
      <c r="BM44" s="106" t="str">
        <f t="shared" si="7"/>
        <v/>
      </c>
      <c r="BO44" s="41" t="str">
        <f>IF('વિદ્યાર્થી માહિતી'!C39="","",'વિદ્યાર્થી માહિતી'!B39)</f>
        <v/>
      </c>
      <c r="BP44" s="41" t="str">
        <f>IF('વિદ્યાર્થી માહિતી'!C39="","",'વિદ્યાર્થી માહિતી'!C39)</f>
        <v/>
      </c>
      <c r="BQ44" s="101" t="str">
        <f>IF('વિદ્યાર્થી માહિતી'!C39="","",'T-1'!K42)</f>
        <v/>
      </c>
      <c r="BR44" s="101" t="str">
        <f>IF('વિદ્યાર્થી માહિતી'!C39="","",'T-2'!K42)</f>
        <v/>
      </c>
      <c r="BS44" s="101" t="str">
        <f>IF('વિદ્યાર્થી માહિતી'!C39="","",'T-3'!J42)</f>
        <v/>
      </c>
      <c r="BT44" s="102" t="str">
        <f>IF('વિદ્યાર્થી માહિતી'!C39="","",આંતરિક!AL42)</f>
        <v/>
      </c>
      <c r="BU44" s="103" t="str">
        <f>IF('વિદ્યાર્થી માહિતી'!C39="","",ROUND(SUM(BQ44:BT44),0))</f>
        <v/>
      </c>
      <c r="BV44" s="104" t="str">
        <f>IF('વિદ્યાર્થી માહિતી'!C39="","",IF(BS44="LEFT","LEFT",ROUND(BU44/2,0)))</f>
        <v/>
      </c>
      <c r="BW44" s="105" t="str">
        <f>IF('વિદ્યાર્થી માહિતી'!C39="","",'સિદ્ધિ+કૃપા'!V42)</f>
        <v/>
      </c>
      <c r="BX44" s="101" t="str">
        <f>IF('વિદ્યાર્થી માહિતી'!C39="","",'સિદ્ધિ+કૃપા'!W42)</f>
        <v/>
      </c>
      <c r="BY44" s="101" t="str">
        <f>IF('વિદ્યાર્થી માહિતી'!C39="","",IF(BS44="LEFT","LEFT",SUM(BV44:BX44)))</f>
        <v/>
      </c>
      <c r="BZ44" s="106" t="str">
        <f t="shared" si="8"/>
        <v/>
      </c>
      <c r="CB44" s="41" t="str">
        <f>IF('વિદ્યાર્થી માહિતી'!C39="","",'વિદ્યાર્થી માહિતી'!B39)</f>
        <v/>
      </c>
      <c r="CC44" s="41" t="str">
        <f>IF('વિદ્યાર્થી માહિતી'!C39="","",'વિદ્યાર્થી માહિતી'!C39)</f>
        <v/>
      </c>
      <c r="CD44" s="101" t="str">
        <f>IF('વિદ્યાર્થી માહિતી'!C39="","",'T-1'!L42)</f>
        <v/>
      </c>
      <c r="CE44" s="101" t="str">
        <f>IF('વિદ્યાર્થી માહિતી'!C39="","",'T-2'!L42)</f>
        <v/>
      </c>
      <c r="CF44" s="101" t="str">
        <f>IF('વિદ્યાર્થી માહિતી'!C39="","",'T-3'!K42)</f>
        <v/>
      </c>
      <c r="CG44" s="102" t="str">
        <f>IF('વિદ્યાર્થી માહિતી'!C39="","",આંતરિક!AR42)</f>
        <v/>
      </c>
      <c r="CH44" s="103" t="str">
        <f>IF('વિદ્યાર્થી માહિતી'!C39="","",ROUND(SUM(CD44:CG44),0))</f>
        <v/>
      </c>
      <c r="CI44" s="104" t="str">
        <f>IF('વિદ્યાર્થી માહિતી'!C39="","",IF(CF44="LEFT","LEFT",ROUND(CH44/2,0)))</f>
        <v/>
      </c>
      <c r="CJ44" s="105" t="str">
        <f>IF('વિદ્યાર્થી માહિતી'!C39="","",'સિદ્ધિ+કૃપા'!Y42)</f>
        <v/>
      </c>
      <c r="CK44" s="101" t="str">
        <f>IF('વિદ્યાર્થી માહિતી'!C39="","",'સિદ્ધિ+કૃપા'!Z42)</f>
        <v/>
      </c>
      <c r="CL44" s="101" t="str">
        <f>IF('વિદ્યાર્થી માહિતી'!C39="","",IF(CF44="LEFT","LEFT",SUM(CI44:CK44)))</f>
        <v/>
      </c>
      <c r="CM44" s="106" t="str">
        <f t="shared" si="9"/>
        <v/>
      </c>
      <c r="CO44" s="41" t="str">
        <f>IF('વિદ્યાર્થી માહિતી'!B39="","",'વિદ્યાર્થી માહિતી'!B39)</f>
        <v/>
      </c>
      <c r="CP44" s="41" t="str">
        <f>IF('વિદ્યાર્થી માહિતી'!C39="","",'વિદ્યાર્થી માહિતી'!C39)</f>
        <v/>
      </c>
      <c r="CQ44" s="101" t="str">
        <f>IF('વિદ્યાર્થી માહિતી'!C39="","",'T-3'!L42)</f>
        <v/>
      </c>
      <c r="CR44" s="101" t="str">
        <f>IF('વિદ્યાર્થી માહિતી'!C39="","",'T-3'!M42)</f>
        <v/>
      </c>
      <c r="CS44" s="102" t="str">
        <f>IF('વિદ્યાર્થી માહિતી'!C39="","",આંતરિક!AV42)</f>
        <v/>
      </c>
      <c r="CT44" s="104" t="str">
        <f>IF('વિદ્યાર્થી માહિતી'!C39="","",SUM(CQ44:CS44))</f>
        <v/>
      </c>
      <c r="CU44" s="105" t="str">
        <f>IF('વિદ્યાર્થી માહિતી'!C39="","",'સિદ્ધિ+કૃપા'!AB42)</f>
        <v/>
      </c>
      <c r="CV44" s="101" t="str">
        <f>IF('વિદ્યાર્થી માહિતી'!C39="","",'સિદ્ધિ+કૃપા'!AC42)</f>
        <v/>
      </c>
      <c r="CW44" s="101" t="str">
        <f>IF('વિદ્યાર્થી માહિતી'!C39="","",SUM(CT44:CV44))</f>
        <v/>
      </c>
      <c r="CX44" s="106" t="str">
        <f t="shared" si="10"/>
        <v/>
      </c>
      <c r="CZ44" s="41" t="str">
        <f>IF('વિદ્યાર્થી માહિતી'!C39="","",'વિદ્યાર્થી માહિતી'!B39)</f>
        <v/>
      </c>
      <c r="DA44" s="41" t="str">
        <f>IF('વિદ્યાર્થી માહિતી'!C39="","",'વિદ્યાર્થી માહિતી'!C39)</f>
        <v/>
      </c>
      <c r="DB44" s="101" t="str">
        <f>IF('વિદ્યાર્થી માહિતી'!C39="","",'T-3'!N42)</f>
        <v/>
      </c>
      <c r="DC44" s="101" t="str">
        <f>IF('વિદ્યાર્થી માહિતી'!C39="","",'T-3'!O42)</f>
        <v/>
      </c>
      <c r="DD44" s="102" t="str">
        <f>IF('વિદ્યાર્થી માહિતી'!C39="","",આંતરિક!AZ42)</f>
        <v/>
      </c>
      <c r="DE44" s="104" t="str">
        <f>IF('વિદ્યાર્થી માહિતી'!C39="","",SUM(DB44:DD44))</f>
        <v/>
      </c>
      <c r="DF44" s="105" t="str">
        <f>IF('વિદ્યાર્થી માહિતી'!C39="","",'સિદ્ધિ+કૃપા'!AE42)</f>
        <v/>
      </c>
      <c r="DG44" s="101" t="str">
        <f>IF('વિદ્યાર્થી માહિતી'!C39="","",'સિદ્ધિ+કૃપા'!AF42)</f>
        <v/>
      </c>
      <c r="DH44" s="101" t="str">
        <f>IF('વિદ્યાર્થી માહિતી'!C39="","",SUM(DE44:DG44))</f>
        <v/>
      </c>
      <c r="DI44" s="106" t="str">
        <f t="shared" si="11"/>
        <v/>
      </c>
      <c r="DJ44" s="25" t="str">
        <f>IF('વિદ્યાર્થી માહિતી'!M39="","",'વિદ્યાર્થી માહિતી'!M39)</f>
        <v/>
      </c>
      <c r="DK44" s="41" t="str">
        <f>IF('વિદ્યાર્થી માહિતી'!C39="","",'વિદ્યાર્થી માહિતી'!B39)</f>
        <v/>
      </c>
      <c r="DL44" s="41" t="str">
        <f>IF('વિદ્યાર્થી માહિતી'!C39="","",'વિદ્યાર્થી માહિતી'!C39)</f>
        <v/>
      </c>
      <c r="DM44" s="101" t="str">
        <f>IF('વિદ્યાર્થી માહિતી'!C39="","",'T-3'!P42)</f>
        <v/>
      </c>
      <c r="DN44" s="101" t="str">
        <f>IF('વિદ્યાર્થી માહિતી'!C39="","",'T-3'!Q42)</f>
        <v/>
      </c>
      <c r="DO44" s="102" t="str">
        <f>IF('વિદ્યાર્થી માહિતી'!C39="","",આંતરિક!BD42)</f>
        <v/>
      </c>
      <c r="DP44" s="104" t="str">
        <f>IF('વિદ્યાર્થી માહિતી'!C39="","",SUM(DM44:DO44))</f>
        <v/>
      </c>
      <c r="DQ44" s="105" t="str">
        <f>IF('વિદ્યાર્થી માહિતી'!C39="","",'સિદ્ધિ+કૃપા'!AH42)</f>
        <v/>
      </c>
      <c r="DR44" s="101" t="str">
        <f>IF('વિદ્યાર્થી માહિતી'!C39="","",'સિદ્ધિ+કૃપા'!AI42)</f>
        <v/>
      </c>
      <c r="DS44" s="101" t="str">
        <f>IF('વિદ્યાર્થી માહિતી'!C39="","",SUM(DP44:DR44))</f>
        <v/>
      </c>
      <c r="DT44" s="106" t="str">
        <f t="shared" si="12"/>
        <v/>
      </c>
      <c r="DU44" s="255" t="str">
        <f>IF('વિદ્યાર્થી માહિતી'!C39="","",IF(I44="LEFT","LEFT",IF(V44="LEFT","LEFT",IF(AI44="LEFT","LEFT",IF(AV44="LEFT","LEFT",IF(BI44="LEFT","LEFT",IF(BV44="LEFT","LEFT",IF(CI44="LEFT","LEFT","P"))))))))</f>
        <v/>
      </c>
      <c r="DV44" s="255" t="str">
        <f>IF('વિદ્યાર્થી માહિતી'!C39="","",IF(DU44="LEFT","LEFT",IF(L44&lt;33,"નાપાસ",IF(Y44&lt;33,"નાપાસ",IF(AL44&lt;33,"નાપાસ",IF(AY44&lt;33,"નાપાસ",IF(BL44&lt;33,"નાપાસ",IF(BY44&lt;33,"નાપાસ",IF(CL44&lt;33,"નાપાસ",IF(CW44&lt;33,"નાપાસ",IF(DH44&lt;33,"નાપાસ",IF(DS44&lt;33,"નાપાસ","પાસ"))))))))))))</f>
        <v/>
      </c>
      <c r="DW44" s="255" t="str">
        <f>IF('વિદ્યાર્થી માહિતી'!C39="","",IF(J44&gt;0,"સિદ્ધિગુણથી પાસ",IF(W44&gt;0,"સિદ્ધિગુણથી પાસ",IF(AJ44&gt;0,"સિદ્ધિગુણથી પાસ",IF(AW44&gt;0,"સિદ્ધિગુણથી પાસ",IF(BJ44&gt;0,"સિદ્ધિગુણથી પાસ",IF(BW44&gt;0,"સિદ્ધિગુણથી પાસ",IF(CJ44&gt;0,"સિદ્ધિગુણથી પાસ",DV44))))))))</f>
        <v/>
      </c>
      <c r="DX44" s="255" t="str">
        <f>IF('વિદ્યાર્થી માહિતી'!C39="","",IF(K44&gt;0,"કૃપાગુણથી પાસ",IF(X44&gt;0,"કૃપાગુણથી પાસ",IF(AK44&gt;0,"કૃપાગુણથી પાસ",IF(AX44&gt;0,"કૃપાગુણથી પાસ",IF(BK44&gt;0,"કૃપાગુણથી પાસ",IF(BX44&gt;0,"કૃપાગુણથી પાસ",IF(CK44&gt;0,"કૃપાગુણથી પાસ",DV44))))))))</f>
        <v/>
      </c>
      <c r="DY44" s="255" t="str">
        <f>IF('સમગ્ર પરિણામ '!DX44="કૃપાગુણથી પાસ","કૃપાગુણથી પાસ",IF(DW44="સિદ્ધિગુણથી પાસ","સિદ્ધિગુણથી પાસ",DX44))</f>
        <v/>
      </c>
      <c r="DZ44" s="130" t="str">
        <f>IF('વિદ્યાર્થી માહિતી'!C39="","",'વિદ્યાર્થી માહિતી'!G39)</f>
        <v/>
      </c>
      <c r="EA44" s="45" t="str">
        <f>'S1'!N41</f>
        <v/>
      </c>
    </row>
    <row r="45" spans="1:131" ht="23.25" customHeight="1" x14ac:dyDescent="0.2">
      <c r="A45" s="41">
        <f>'વિદ્યાર્થી માહિતી'!A40</f>
        <v>39</v>
      </c>
      <c r="B45" s="41" t="str">
        <f>IF('વિદ્યાર્થી માહિતી'!B40="","",'વિદ્યાર્થી માહિતી'!B40)</f>
        <v/>
      </c>
      <c r="C45" s="52" t="str">
        <f>IF('વિદ્યાર્થી માહિતી'!C40="","",'વિદ્યાર્થી માહિતી'!C40)</f>
        <v/>
      </c>
      <c r="D45" s="101" t="str">
        <f>IF('વિદ્યાર્થી માહિતી'!C40="","",'T-1'!F43)</f>
        <v/>
      </c>
      <c r="E45" s="101" t="str">
        <f>IF('વિદ્યાર્થી માહિતી'!C40="","",'T-2'!F43)</f>
        <v/>
      </c>
      <c r="F45" s="101" t="str">
        <f>IF('વિદ્યાર્થી માહિતી'!C40="","",'T-3'!E43)</f>
        <v/>
      </c>
      <c r="G45" s="102" t="str">
        <f>IF('વિદ્યાર્થી માહિતી'!C40="","",આંતરિક!H43)</f>
        <v/>
      </c>
      <c r="H45" s="103" t="str">
        <f t="shared" si="0"/>
        <v/>
      </c>
      <c r="I45" s="104" t="str">
        <f t="shared" si="1"/>
        <v/>
      </c>
      <c r="J45" s="105" t="str">
        <f>IF('વિદ્યાર્થી માહિતી'!C40="","",'સિદ્ધિ+કૃપા'!G43)</f>
        <v/>
      </c>
      <c r="K45" s="101" t="str">
        <f>IF('વિદ્યાર્થી માહિતી'!C40="","",'સિદ્ધિ+કૃપા'!H43)</f>
        <v/>
      </c>
      <c r="L45" s="101" t="str">
        <f t="shared" si="2"/>
        <v/>
      </c>
      <c r="M45" s="106" t="str">
        <f t="shared" si="3"/>
        <v/>
      </c>
      <c r="O45" s="41" t="str">
        <f>IF('વિદ્યાર્થી માહિતી'!B40="","",'વિદ્યાર્થી માહિતી'!B40)</f>
        <v/>
      </c>
      <c r="P45" s="41" t="str">
        <f>IF('વિદ્યાર્થી માહિતી'!C40="","",'વિદ્યાર્થી માહિતી'!C40)</f>
        <v/>
      </c>
      <c r="Q45" s="101" t="str">
        <f>IF('વિદ્યાર્થી માહિતી'!C40="","",'T-1'!G43)</f>
        <v/>
      </c>
      <c r="R45" s="101" t="str">
        <f>IF('વિદ્યાર્થી માહિતી'!C40="","",'T-2'!G43)</f>
        <v/>
      </c>
      <c r="S45" s="101" t="str">
        <f>IF('વિદ્યાર્થી માહિતી'!C40="","",'T-3'!F43)</f>
        <v/>
      </c>
      <c r="T45" s="102" t="str">
        <f>IF('વિદ્યાર્થી માહિતી'!C40="","",આંતરિક!N43)</f>
        <v/>
      </c>
      <c r="U45" s="103" t="str">
        <f>IF('વિદ્યાર્થી માહિતી'!C40="","",ROUND(SUM(Q45:T45),0))</f>
        <v/>
      </c>
      <c r="V45" s="104" t="str">
        <f>IF('વિદ્યાર્થી માહિતી'!C40="","",IF(S45="LEFT","LEFT",ROUND(U45/2,0)))</f>
        <v/>
      </c>
      <c r="W45" s="105" t="str">
        <f>IF('વિદ્યાર્થી માહિતી'!C40="","",'સિદ્ધિ+કૃપા'!J43)</f>
        <v/>
      </c>
      <c r="X45" s="101" t="str">
        <f>IF('વિદ્યાર્થી માહિતી'!C40="","",'સિદ્ધિ+કૃપા'!K43)</f>
        <v/>
      </c>
      <c r="Y45" s="101" t="str">
        <f>IF('વિદ્યાર્થી માહિતી'!C40="","",IF(S45="LEFT","LEFT",SUM(V45:X45)))</f>
        <v/>
      </c>
      <c r="Z45" s="106" t="str">
        <f t="shared" si="4"/>
        <v/>
      </c>
      <c r="AB45" s="41" t="str">
        <f>IF('વિદ્યાર્થી માહિતી'!B40="","",'વિદ્યાર્થી માહિતી'!B40)</f>
        <v/>
      </c>
      <c r="AC45" s="41" t="str">
        <f>IF('વિદ્યાર્થી માહિતી'!C40="","",'વિદ્યાર્થી માહિતી'!C40)</f>
        <v/>
      </c>
      <c r="AD45" s="101" t="str">
        <f>IF('વિદ્યાર્થી માહિતી'!C40="","",'T-1'!H43)</f>
        <v/>
      </c>
      <c r="AE45" s="101" t="str">
        <f>IF('વિદ્યાર્થી માહિતી'!C40="","",'T-2'!H43)</f>
        <v/>
      </c>
      <c r="AF45" s="101" t="str">
        <f>IF('વિદ્યાર્થી માહિતી'!C40="","",'T-3'!G43)</f>
        <v/>
      </c>
      <c r="AG45" s="102" t="str">
        <f>IF('વિદ્યાર્થી માહિતી'!C40="","",આંતરિક!T43)</f>
        <v/>
      </c>
      <c r="AH45" s="103" t="str">
        <f>IF('વિદ્યાર્થી માહિતી'!C40="","",ROUND(SUM(AD45:AG45),0))</f>
        <v/>
      </c>
      <c r="AI45" s="104" t="str">
        <f>IF('વિદ્યાર્થી માહિતી'!C40="","",IF(AF45="LEFT","LEFT",ROUND(AH45/2,0)))</f>
        <v/>
      </c>
      <c r="AJ45" s="105" t="str">
        <f>IF('વિદ્યાર્થી માહિતી'!C40="","",'સિદ્ધિ+કૃપા'!M43)</f>
        <v/>
      </c>
      <c r="AK45" s="101" t="str">
        <f>IF('વિદ્યાર્થી માહિતી'!C40="","",'સિદ્ધિ+કૃપા'!N43)</f>
        <v/>
      </c>
      <c r="AL45" s="101" t="str">
        <f>IF('વિદ્યાર્થી માહિતી'!C40="","",IF(AF45="LEFT","LEFT",SUM(AI45:AK45)))</f>
        <v/>
      </c>
      <c r="AM45" s="106" t="str">
        <f t="shared" si="5"/>
        <v/>
      </c>
      <c r="AO45" s="41" t="str">
        <f>IF('વિદ્યાર્થી માહિતી'!B40="","",'વિદ્યાર્થી માહિતી'!B40)</f>
        <v/>
      </c>
      <c r="AP45" s="41" t="str">
        <f>IF('વિદ્યાર્થી માહિતી'!C40="","",'વિદ્યાર્થી માહિતી'!C40)</f>
        <v/>
      </c>
      <c r="AQ45" s="101" t="str">
        <f>IF('વિદ્યાર્થી માહિતી'!C40="","",'T-1'!I43)</f>
        <v/>
      </c>
      <c r="AR45" s="101" t="str">
        <f>IF('વિદ્યાર્થી માહિતી'!C40="","",'T-2'!I43)</f>
        <v/>
      </c>
      <c r="AS45" s="101" t="str">
        <f>IF('વિદ્યાર્થી માહિતી'!C40="","",'T-3'!H43)</f>
        <v/>
      </c>
      <c r="AT45" s="102" t="str">
        <f>IF('વિદ્યાર્થી માહિતી'!C40="","",આંતરિક!Z43)</f>
        <v/>
      </c>
      <c r="AU45" s="103" t="str">
        <f>IF('વિદ્યાર્થી માહિતી'!C40="","",ROUND(SUM(AQ45:AT45),0))</f>
        <v/>
      </c>
      <c r="AV45" s="104" t="str">
        <f>IF('વિદ્યાર્થી માહિતી'!C40="","",IF(AS45="LEFT","LEFT",ROUND(AU45/2,0)))</f>
        <v/>
      </c>
      <c r="AW45" s="105" t="str">
        <f>IF('વિદ્યાર્થી માહિતી'!C40="","",'સિદ્ધિ+કૃપા'!P43)</f>
        <v/>
      </c>
      <c r="AX45" s="101" t="str">
        <f>IF('વિદ્યાર્થી માહિતી'!C40="","",'સિદ્ધિ+કૃપા'!Q43)</f>
        <v/>
      </c>
      <c r="AY45" s="101" t="str">
        <f>IF('વિદ્યાર્થી માહિતી'!C40="","",IF(AS45="LEFT","LEFT",SUM(AV45:AX45)))</f>
        <v/>
      </c>
      <c r="AZ45" s="106" t="str">
        <f t="shared" si="6"/>
        <v/>
      </c>
      <c r="BB45" s="41" t="str">
        <f>IF('વિદ્યાર્થી માહિતી'!C40="","",'વિદ્યાર્થી માહિતી'!B40)</f>
        <v/>
      </c>
      <c r="BC45" s="41" t="str">
        <f>IF('વિદ્યાર્થી માહિતી'!C40="","",'વિદ્યાર્થી માહિતી'!C40)</f>
        <v/>
      </c>
      <c r="BD45" s="101" t="str">
        <f>IF('વિદ્યાર્થી માહિતી'!C40="","",'T-1'!J43)</f>
        <v/>
      </c>
      <c r="BE45" s="101" t="str">
        <f>IF('વિદ્યાર્થી માહિતી'!C40="","",'T-2'!J43)</f>
        <v/>
      </c>
      <c r="BF45" s="101" t="str">
        <f>IF('વિદ્યાર્થી માહિતી'!C40="","",'T-3'!I43)</f>
        <v/>
      </c>
      <c r="BG45" s="102" t="str">
        <f>IF('વિદ્યાર્થી માહિતી'!C40="","",આંતરિક!AF43)</f>
        <v/>
      </c>
      <c r="BH45" s="103" t="str">
        <f>IF('વિદ્યાર્થી માહિતી'!C40="","",ROUND(SUM(BD45:BG45),0))</f>
        <v/>
      </c>
      <c r="BI45" s="104" t="str">
        <f>IF('વિદ્યાર્થી માહિતી'!C40="","",IF(BF45="LEFT","LEFT",ROUND(BH45/2,0)))</f>
        <v/>
      </c>
      <c r="BJ45" s="105" t="str">
        <f>IF('વિદ્યાર્થી માહિતી'!C40="","",'સિદ્ધિ+કૃપા'!S43)</f>
        <v/>
      </c>
      <c r="BK45" s="101" t="str">
        <f>IF('વિદ્યાર્થી માહિતી'!C40="","",'સિદ્ધિ+કૃપા'!T43)</f>
        <v/>
      </c>
      <c r="BL45" s="101" t="str">
        <f>IF('વિદ્યાર્થી માહિતી'!C40="","",IF(BF45="LEFT","LEFT",SUM(BI45:BK45)))</f>
        <v/>
      </c>
      <c r="BM45" s="106" t="str">
        <f t="shared" si="7"/>
        <v/>
      </c>
      <c r="BO45" s="41" t="str">
        <f>IF('વિદ્યાર્થી માહિતી'!C40="","",'વિદ્યાર્થી માહિતી'!B40)</f>
        <v/>
      </c>
      <c r="BP45" s="41" t="str">
        <f>IF('વિદ્યાર્થી માહિતી'!C40="","",'વિદ્યાર્થી માહિતી'!C40)</f>
        <v/>
      </c>
      <c r="BQ45" s="101" t="str">
        <f>IF('વિદ્યાર્થી માહિતી'!C40="","",'T-1'!K43)</f>
        <v/>
      </c>
      <c r="BR45" s="101" t="str">
        <f>IF('વિદ્યાર્થી માહિતી'!C40="","",'T-2'!K43)</f>
        <v/>
      </c>
      <c r="BS45" s="101" t="str">
        <f>IF('વિદ્યાર્થી માહિતી'!C40="","",'T-3'!J43)</f>
        <v/>
      </c>
      <c r="BT45" s="102" t="str">
        <f>IF('વિદ્યાર્થી માહિતી'!C40="","",આંતરિક!AL43)</f>
        <v/>
      </c>
      <c r="BU45" s="103" t="str">
        <f>IF('વિદ્યાર્થી માહિતી'!C40="","",ROUND(SUM(BQ45:BT45),0))</f>
        <v/>
      </c>
      <c r="BV45" s="104" t="str">
        <f>IF('વિદ્યાર્થી માહિતી'!C40="","",IF(BS45="LEFT","LEFT",ROUND(BU45/2,0)))</f>
        <v/>
      </c>
      <c r="BW45" s="105" t="str">
        <f>IF('વિદ્યાર્થી માહિતી'!C40="","",'સિદ્ધિ+કૃપા'!V43)</f>
        <v/>
      </c>
      <c r="BX45" s="101" t="str">
        <f>IF('વિદ્યાર્થી માહિતી'!C40="","",'સિદ્ધિ+કૃપા'!W43)</f>
        <v/>
      </c>
      <c r="BY45" s="101" t="str">
        <f>IF('વિદ્યાર્થી માહિતી'!C40="","",IF(BS45="LEFT","LEFT",SUM(BV45:BX45)))</f>
        <v/>
      </c>
      <c r="BZ45" s="106" t="str">
        <f t="shared" si="8"/>
        <v/>
      </c>
      <c r="CB45" s="41" t="str">
        <f>IF('વિદ્યાર્થી માહિતી'!C40="","",'વિદ્યાર્થી માહિતી'!B40)</f>
        <v/>
      </c>
      <c r="CC45" s="41" t="str">
        <f>IF('વિદ્યાર્થી માહિતી'!C40="","",'વિદ્યાર્થી માહિતી'!C40)</f>
        <v/>
      </c>
      <c r="CD45" s="101" t="str">
        <f>IF('વિદ્યાર્થી માહિતી'!C40="","",'T-1'!L43)</f>
        <v/>
      </c>
      <c r="CE45" s="101" t="str">
        <f>IF('વિદ્યાર્થી માહિતી'!C40="","",'T-2'!L43)</f>
        <v/>
      </c>
      <c r="CF45" s="101" t="str">
        <f>IF('વિદ્યાર્થી માહિતી'!C40="","",'T-3'!K43)</f>
        <v/>
      </c>
      <c r="CG45" s="102" t="str">
        <f>IF('વિદ્યાર્થી માહિતી'!C40="","",આંતરિક!AR43)</f>
        <v/>
      </c>
      <c r="CH45" s="103" t="str">
        <f>IF('વિદ્યાર્થી માહિતી'!C40="","",ROUND(SUM(CD45:CG45),0))</f>
        <v/>
      </c>
      <c r="CI45" s="104" t="str">
        <f>IF('વિદ્યાર્થી માહિતી'!C40="","",IF(CF45="LEFT","LEFT",ROUND(CH45/2,0)))</f>
        <v/>
      </c>
      <c r="CJ45" s="105" t="str">
        <f>IF('વિદ્યાર્થી માહિતી'!C40="","",'સિદ્ધિ+કૃપા'!Y43)</f>
        <v/>
      </c>
      <c r="CK45" s="101" t="str">
        <f>IF('વિદ્યાર્થી માહિતી'!C40="","",'સિદ્ધિ+કૃપા'!Z43)</f>
        <v/>
      </c>
      <c r="CL45" s="101" t="str">
        <f>IF('વિદ્યાર્થી માહિતી'!C40="","",IF(CF45="LEFT","LEFT",SUM(CI45:CK45)))</f>
        <v/>
      </c>
      <c r="CM45" s="106" t="str">
        <f t="shared" si="9"/>
        <v/>
      </c>
      <c r="CO45" s="41" t="str">
        <f>IF('વિદ્યાર્થી માહિતી'!B40="","",'વિદ્યાર્થી માહિતી'!B40)</f>
        <v/>
      </c>
      <c r="CP45" s="41" t="str">
        <f>IF('વિદ્યાર્થી માહિતી'!C40="","",'વિદ્યાર્થી માહિતી'!C40)</f>
        <v/>
      </c>
      <c r="CQ45" s="101" t="str">
        <f>IF('વિદ્યાર્થી માહિતી'!C40="","",'T-3'!L43)</f>
        <v/>
      </c>
      <c r="CR45" s="101" t="str">
        <f>IF('વિદ્યાર્થી માહિતી'!C40="","",'T-3'!M43)</f>
        <v/>
      </c>
      <c r="CS45" s="102" t="str">
        <f>IF('વિદ્યાર્થી માહિતી'!C40="","",આંતરિક!AV43)</f>
        <v/>
      </c>
      <c r="CT45" s="104" t="str">
        <f>IF('વિદ્યાર્થી માહિતી'!C40="","",SUM(CQ45:CS45))</f>
        <v/>
      </c>
      <c r="CU45" s="105" t="str">
        <f>IF('વિદ્યાર્થી માહિતી'!C40="","",'સિદ્ધિ+કૃપા'!AB43)</f>
        <v/>
      </c>
      <c r="CV45" s="101" t="str">
        <f>IF('વિદ્યાર્થી માહિતી'!C40="","",'સિદ્ધિ+કૃપા'!AC43)</f>
        <v/>
      </c>
      <c r="CW45" s="101" t="str">
        <f>IF('વિદ્યાર્થી માહિતી'!C40="","",SUM(CT45:CV45))</f>
        <v/>
      </c>
      <c r="CX45" s="106" t="str">
        <f t="shared" si="10"/>
        <v/>
      </c>
      <c r="CZ45" s="41" t="str">
        <f>IF('વિદ્યાર્થી માહિતી'!C40="","",'વિદ્યાર્થી માહિતી'!B40)</f>
        <v/>
      </c>
      <c r="DA45" s="41" t="str">
        <f>IF('વિદ્યાર્થી માહિતી'!C40="","",'વિદ્યાર્થી માહિતી'!C40)</f>
        <v/>
      </c>
      <c r="DB45" s="101" t="str">
        <f>IF('વિદ્યાર્થી માહિતી'!C40="","",'T-3'!N43)</f>
        <v/>
      </c>
      <c r="DC45" s="101" t="str">
        <f>IF('વિદ્યાર્થી માહિતી'!C40="","",'T-3'!O43)</f>
        <v/>
      </c>
      <c r="DD45" s="102" t="str">
        <f>IF('વિદ્યાર્થી માહિતી'!C40="","",આંતરિક!AZ43)</f>
        <v/>
      </c>
      <c r="DE45" s="104" t="str">
        <f>IF('વિદ્યાર્થી માહિતી'!C40="","",SUM(DB45:DD45))</f>
        <v/>
      </c>
      <c r="DF45" s="105" t="str">
        <f>IF('વિદ્યાર્થી માહિતી'!C40="","",'સિદ્ધિ+કૃપા'!AE43)</f>
        <v/>
      </c>
      <c r="DG45" s="101" t="str">
        <f>IF('વિદ્યાર્થી માહિતી'!C40="","",'સિદ્ધિ+કૃપા'!AF43)</f>
        <v/>
      </c>
      <c r="DH45" s="101" t="str">
        <f>IF('વિદ્યાર્થી માહિતી'!C40="","",SUM(DE45:DG45))</f>
        <v/>
      </c>
      <c r="DI45" s="106" t="str">
        <f t="shared" si="11"/>
        <v/>
      </c>
      <c r="DJ45" s="25" t="str">
        <f>IF('વિદ્યાર્થી માહિતી'!M40="","",'વિદ્યાર્થી માહિતી'!M40)</f>
        <v/>
      </c>
      <c r="DK45" s="41" t="str">
        <f>IF('વિદ્યાર્થી માહિતી'!C40="","",'વિદ્યાર્થી માહિતી'!B40)</f>
        <v/>
      </c>
      <c r="DL45" s="41" t="str">
        <f>IF('વિદ્યાર્થી માહિતી'!C40="","",'વિદ્યાર્થી માહિતી'!C40)</f>
        <v/>
      </c>
      <c r="DM45" s="101" t="str">
        <f>IF('વિદ્યાર્થી માહિતી'!C40="","",'T-3'!P43)</f>
        <v/>
      </c>
      <c r="DN45" s="101" t="str">
        <f>IF('વિદ્યાર્થી માહિતી'!C40="","",'T-3'!Q43)</f>
        <v/>
      </c>
      <c r="DO45" s="102" t="str">
        <f>IF('વિદ્યાર્થી માહિતી'!C40="","",આંતરિક!BD43)</f>
        <v/>
      </c>
      <c r="DP45" s="104" t="str">
        <f>IF('વિદ્યાર્થી માહિતી'!C40="","",SUM(DM45:DO45))</f>
        <v/>
      </c>
      <c r="DQ45" s="105" t="str">
        <f>IF('વિદ્યાર્થી માહિતી'!C40="","",'સિદ્ધિ+કૃપા'!AH43)</f>
        <v/>
      </c>
      <c r="DR45" s="101" t="str">
        <f>IF('વિદ્યાર્થી માહિતી'!C40="","",'સિદ્ધિ+કૃપા'!AI43)</f>
        <v/>
      </c>
      <c r="DS45" s="101" t="str">
        <f>IF('વિદ્યાર્થી માહિતી'!C40="","",SUM(DP45:DR45))</f>
        <v/>
      </c>
      <c r="DT45" s="106" t="str">
        <f t="shared" si="12"/>
        <v/>
      </c>
      <c r="DU45" s="255" t="str">
        <f>IF('વિદ્યાર્થી માહિતી'!C40="","",IF(I45="LEFT","LEFT",IF(V45="LEFT","LEFT",IF(AI45="LEFT","LEFT",IF(AV45="LEFT","LEFT",IF(BI45="LEFT","LEFT",IF(BV45="LEFT","LEFT",IF(CI45="LEFT","LEFT","P"))))))))</f>
        <v/>
      </c>
      <c r="DV45" s="255" t="str">
        <f>IF('વિદ્યાર્થી માહિતી'!C40="","",IF(DU45="LEFT","LEFT",IF(L45&lt;33,"નાપાસ",IF(Y45&lt;33,"નાપાસ",IF(AL45&lt;33,"નાપાસ",IF(AY45&lt;33,"નાપાસ",IF(BL45&lt;33,"નાપાસ",IF(BY45&lt;33,"નાપાસ",IF(CL45&lt;33,"નાપાસ",IF(CW45&lt;33,"નાપાસ",IF(DH45&lt;33,"નાપાસ",IF(DS45&lt;33,"નાપાસ","પાસ"))))))))))))</f>
        <v/>
      </c>
      <c r="DW45" s="255" t="str">
        <f>IF('વિદ્યાર્થી માહિતી'!C40="","",IF(J45&gt;0,"સિદ્ધિગુણથી પાસ",IF(W45&gt;0,"સિદ્ધિગુણથી પાસ",IF(AJ45&gt;0,"સિદ્ધિગુણથી પાસ",IF(AW45&gt;0,"સિદ્ધિગુણથી પાસ",IF(BJ45&gt;0,"સિદ્ધિગુણથી પાસ",IF(BW45&gt;0,"સિદ્ધિગુણથી પાસ",IF(CJ45&gt;0,"સિદ્ધિગુણથી પાસ",DV45))))))))</f>
        <v/>
      </c>
      <c r="DX45" s="255" t="str">
        <f>IF('વિદ્યાર્થી માહિતી'!C40="","",IF(K45&gt;0,"કૃપાગુણથી પાસ",IF(X45&gt;0,"કૃપાગુણથી પાસ",IF(AK45&gt;0,"કૃપાગુણથી પાસ",IF(AX45&gt;0,"કૃપાગુણથી પાસ",IF(BK45&gt;0,"કૃપાગુણથી પાસ",IF(BX45&gt;0,"કૃપાગુણથી પાસ",IF(CK45&gt;0,"કૃપાગુણથી પાસ",DV45))))))))</f>
        <v/>
      </c>
      <c r="DY45" s="255" t="str">
        <f>IF('સમગ્ર પરિણામ '!DX45="કૃપાગુણથી પાસ","કૃપાગુણથી પાસ",IF(DW45="સિદ્ધિગુણથી પાસ","સિદ્ધિગુણથી પાસ",DX45))</f>
        <v/>
      </c>
      <c r="DZ45" s="130" t="str">
        <f>IF('વિદ્યાર્થી માહિતી'!C40="","",'વિદ્યાર્થી માહિતી'!G40)</f>
        <v/>
      </c>
      <c r="EA45" s="45" t="str">
        <f>'S1'!N42</f>
        <v/>
      </c>
    </row>
    <row r="46" spans="1:131" ht="23.25" customHeight="1" x14ac:dyDescent="0.2">
      <c r="A46" s="41">
        <f>'વિદ્યાર્થી માહિતી'!A41</f>
        <v>40</v>
      </c>
      <c r="B46" s="41" t="str">
        <f>IF('વિદ્યાર્થી માહિતી'!B41="","",'વિદ્યાર્થી માહિતી'!B41)</f>
        <v/>
      </c>
      <c r="C46" s="52" t="str">
        <f>IF('વિદ્યાર્થી માહિતી'!C41="","",'વિદ્યાર્થી માહિતી'!C41)</f>
        <v/>
      </c>
      <c r="D46" s="101" t="str">
        <f>IF('વિદ્યાર્થી માહિતી'!C41="","",'T-1'!F44)</f>
        <v/>
      </c>
      <c r="E46" s="101" t="str">
        <f>IF('વિદ્યાર્થી માહિતી'!C41="","",'T-2'!F44)</f>
        <v/>
      </c>
      <c r="F46" s="101" t="str">
        <f>IF('વિદ્યાર્થી માહિતી'!C41="","",'T-3'!E44)</f>
        <v/>
      </c>
      <c r="G46" s="102" t="str">
        <f>IF('વિદ્યાર્થી માહિતી'!C41="","",આંતરિક!H44)</f>
        <v/>
      </c>
      <c r="H46" s="103" t="str">
        <f t="shared" si="0"/>
        <v/>
      </c>
      <c r="I46" s="104" t="str">
        <f t="shared" si="1"/>
        <v/>
      </c>
      <c r="J46" s="105" t="str">
        <f>IF('વિદ્યાર્થી માહિતી'!C41="","",'સિદ્ધિ+કૃપા'!G44)</f>
        <v/>
      </c>
      <c r="K46" s="101" t="str">
        <f>IF('વિદ્યાર્થી માહિતી'!C41="","",'સિદ્ધિ+કૃપા'!H44)</f>
        <v/>
      </c>
      <c r="L46" s="101" t="str">
        <f t="shared" si="2"/>
        <v/>
      </c>
      <c r="M46" s="106" t="str">
        <f t="shared" si="3"/>
        <v/>
      </c>
      <c r="O46" s="41" t="str">
        <f>IF('વિદ્યાર્થી માહિતી'!B41="","",'વિદ્યાર્થી માહિતી'!B41)</f>
        <v/>
      </c>
      <c r="P46" s="41" t="str">
        <f>IF('વિદ્યાર્થી માહિતી'!C41="","",'વિદ્યાર્થી માહિતી'!C41)</f>
        <v/>
      </c>
      <c r="Q46" s="101" t="str">
        <f>IF('વિદ્યાર્થી માહિતી'!C41="","",'T-1'!G44)</f>
        <v/>
      </c>
      <c r="R46" s="101" t="str">
        <f>IF('વિદ્યાર્થી માહિતી'!C41="","",'T-2'!G44)</f>
        <v/>
      </c>
      <c r="S46" s="101" t="str">
        <f>IF('વિદ્યાર્થી માહિતી'!C41="","",'T-3'!F44)</f>
        <v/>
      </c>
      <c r="T46" s="102" t="str">
        <f>IF('વિદ્યાર્થી માહિતી'!C41="","",આંતરિક!N44)</f>
        <v/>
      </c>
      <c r="U46" s="103" t="str">
        <f>IF('વિદ્યાર્થી માહિતી'!C41="","",ROUND(SUM(Q46:T46),0))</f>
        <v/>
      </c>
      <c r="V46" s="104" t="str">
        <f>IF('વિદ્યાર્થી માહિતી'!C41="","",IF(S46="LEFT","LEFT",ROUND(U46/2,0)))</f>
        <v/>
      </c>
      <c r="W46" s="105" t="str">
        <f>IF('વિદ્યાર્થી માહિતી'!C41="","",'સિદ્ધિ+કૃપા'!J44)</f>
        <v/>
      </c>
      <c r="X46" s="101" t="str">
        <f>IF('વિદ્યાર્થી માહિતી'!C41="","",'સિદ્ધિ+કૃપા'!K44)</f>
        <v/>
      </c>
      <c r="Y46" s="101" t="str">
        <f>IF('વિદ્યાર્થી માહિતી'!C41="","",IF(S46="LEFT","LEFT",SUM(V46:X46)))</f>
        <v/>
      </c>
      <c r="Z46" s="106" t="str">
        <f t="shared" si="4"/>
        <v/>
      </c>
      <c r="AB46" s="41" t="str">
        <f>IF('વિદ્યાર્થી માહિતી'!B41="","",'વિદ્યાર્થી માહિતી'!B41)</f>
        <v/>
      </c>
      <c r="AC46" s="41" t="str">
        <f>IF('વિદ્યાર્થી માહિતી'!C41="","",'વિદ્યાર્થી માહિતી'!C41)</f>
        <v/>
      </c>
      <c r="AD46" s="101" t="str">
        <f>IF('વિદ્યાર્થી માહિતી'!C41="","",'T-1'!H44)</f>
        <v/>
      </c>
      <c r="AE46" s="101" t="str">
        <f>IF('વિદ્યાર્થી માહિતી'!C41="","",'T-2'!H44)</f>
        <v/>
      </c>
      <c r="AF46" s="101" t="str">
        <f>IF('વિદ્યાર્થી માહિતી'!C41="","",'T-3'!G44)</f>
        <v/>
      </c>
      <c r="AG46" s="102" t="str">
        <f>IF('વિદ્યાર્થી માહિતી'!C41="","",આંતરિક!T44)</f>
        <v/>
      </c>
      <c r="AH46" s="103" t="str">
        <f>IF('વિદ્યાર્થી માહિતી'!C41="","",ROUND(SUM(AD46:AG46),0))</f>
        <v/>
      </c>
      <c r="AI46" s="104" t="str">
        <f>IF('વિદ્યાર્થી માહિતી'!C41="","",IF(AF46="LEFT","LEFT",ROUND(AH46/2,0)))</f>
        <v/>
      </c>
      <c r="AJ46" s="105" t="str">
        <f>IF('વિદ્યાર્થી માહિતી'!C41="","",'સિદ્ધિ+કૃપા'!M44)</f>
        <v/>
      </c>
      <c r="AK46" s="101" t="str">
        <f>IF('વિદ્યાર્થી માહિતી'!C41="","",'સિદ્ધિ+કૃપા'!N44)</f>
        <v/>
      </c>
      <c r="AL46" s="101" t="str">
        <f>IF('વિદ્યાર્થી માહિતી'!C41="","",IF(AF46="LEFT","LEFT",SUM(AI46:AK46)))</f>
        <v/>
      </c>
      <c r="AM46" s="106" t="str">
        <f t="shared" si="5"/>
        <v/>
      </c>
      <c r="AO46" s="41" t="str">
        <f>IF('વિદ્યાર્થી માહિતી'!B41="","",'વિદ્યાર્થી માહિતી'!B41)</f>
        <v/>
      </c>
      <c r="AP46" s="41" t="str">
        <f>IF('વિદ્યાર્થી માહિતી'!C41="","",'વિદ્યાર્થી માહિતી'!C41)</f>
        <v/>
      </c>
      <c r="AQ46" s="101" t="str">
        <f>IF('વિદ્યાર્થી માહિતી'!C41="","",'T-1'!I44)</f>
        <v/>
      </c>
      <c r="AR46" s="101" t="str">
        <f>IF('વિદ્યાર્થી માહિતી'!C41="","",'T-2'!I44)</f>
        <v/>
      </c>
      <c r="AS46" s="101" t="str">
        <f>IF('વિદ્યાર્થી માહિતી'!C41="","",'T-3'!H44)</f>
        <v/>
      </c>
      <c r="AT46" s="102" t="str">
        <f>IF('વિદ્યાર્થી માહિતી'!C41="","",આંતરિક!Z44)</f>
        <v/>
      </c>
      <c r="AU46" s="103" t="str">
        <f>IF('વિદ્યાર્થી માહિતી'!C41="","",ROUND(SUM(AQ46:AT46),0))</f>
        <v/>
      </c>
      <c r="AV46" s="104" t="str">
        <f>IF('વિદ્યાર્થી માહિતી'!C41="","",IF(AS46="LEFT","LEFT",ROUND(AU46/2,0)))</f>
        <v/>
      </c>
      <c r="AW46" s="105" t="str">
        <f>IF('વિદ્યાર્થી માહિતી'!C41="","",'સિદ્ધિ+કૃપા'!P44)</f>
        <v/>
      </c>
      <c r="AX46" s="101" t="str">
        <f>IF('વિદ્યાર્થી માહિતી'!C41="","",'સિદ્ધિ+કૃપા'!Q44)</f>
        <v/>
      </c>
      <c r="AY46" s="101" t="str">
        <f>IF('વિદ્યાર્થી માહિતી'!C41="","",IF(AS46="LEFT","LEFT",SUM(AV46:AX46)))</f>
        <v/>
      </c>
      <c r="AZ46" s="106" t="str">
        <f t="shared" si="6"/>
        <v/>
      </c>
      <c r="BB46" s="41" t="str">
        <f>IF('વિદ્યાર્થી માહિતી'!C41="","",'વિદ્યાર્થી માહિતી'!B41)</f>
        <v/>
      </c>
      <c r="BC46" s="41" t="str">
        <f>IF('વિદ્યાર્થી માહિતી'!C41="","",'વિદ્યાર્થી માહિતી'!C41)</f>
        <v/>
      </c>
      <c r="BD46" s="101" t="str">
        <f>IF('વિદ્યાર્થી માહિતી'!C41="","",'T-1'!J44)</f>
        <v/>
      </c>
      <c r="BE46" s="101" t="str">
        <f>IF('વિદ્યાર્થી માહિતી'!C41="","",'T-2'!J44)</f>
        <v/>
      </c>
      <c r="BF46" s="101" t="str">
        <f>IF('વિદ્યાર્થી માહિતી'!C41="","",'T-3'!I44)</f>
        <v/>
      </c>
      <c r="BG46" s="102" t="str">
        <f>IF('વિદ્યાર્થી માહિતી'!C41="","",આંતરિક!AF44)</f>
        <v/>
      </c>
      <c r="BH46" s="103" t="str">
        <f>IF('વિદ્યાર્થી માહિતી'!C41="","",ROUND(SUM(BD46:BG46),0))</f>
        <v/>
      </c>
      <c r="BI46" s="104" t="str">
        <f>IF('વિદ્યાર્થી માહિતી'!C41="","",IF(BF46="LEFT","LEFT",ROUND(BH46/2,0)))</f>
        <v/>
      </c>
      <c r="BJ46" s="105" t="str">
        <f>IF('વિદ્યાર્થી માહિતી'!C41="","",'સિદ્ધિ+કૃપા'!S44)</f>
        <v/>
      </c>
      <c r="BK46" s="101" t="str">
        <f>IF('વિદ્યાર્થી માહિતી'!C41="","",'સિદ્ધિ+કૃપા'!T44)</f>
        <v/>
      </c>
      <c r="BL46" s="101" t="str">
        <f>IF('વિદ્યાર્થી માહિતી'!C41="","",IF(BF46="LEFT","LEFT",SUM(BI46:BK46)))</f>
        <v/>
      </c>
      <c r="BM46" s="106" t="str">
        <f t="shared" si="7"/>
        <v/>
      </c>
      <c r="BO46" s="41" t="str">
        <f>IF('વિદ્યાર્થી માહિતી'!C41="","",'વિદ્યાર્થી માહિતી'!B41)</f>
        <v/>
      </c>
      <c r="BP46" s="41" t="str">
        <f>IF('વિદ્યાર્થી માહિતી'!C41="","",'વિદ્યાર્થી માહિતી'!C41)</f>
        <v/>
      </c>
      <c r="BQ46" s="101" t="str">
        <f>IF('વિદ્યાર્થી માહિતી'!C41="","",'T-1'!K44)</f>
        <v/>
      </c>
      <c r="BR46" s="101" t="str">
        <f>IF('વિદ્યાર્થી માહિતી'!C41="","",'T-2'!K44)</f>
        <v/>
      </c>
      <c r="BS46" s="101" t="str">
        <f>IF('વિદ્યાર્થી માહિતી'!C41="","",'T-3'!J44)</f>
        <v/>
      </c>
      <c r="BT46" s="102" t="str">
        <f>IF('વિદ્યાર્થી માહિતી'!C41="","",આંતરિક!AL44)</f>
        <v/>
      </c>
      <c r="BU46" s="103" t="str">
        <f>IF('વિદ્યાર્થી માહિતી'!C41="","",ROUND(SUM(BQ46:BT46),0))</f>
        <v/>
      </c>
      <c r="BV46" s="104" t="str">
        <f>IF('વિદ્યાર્થી માહિતી'!C41="","",IF(BS46="LEFT","LEFT",ROUND(BU46/2,0)))</f>
        <v/>
      </c>
      <c r="BW46" s="105" t="str">
        <f>IF('વિદ્યાર્થી માહિતી'!C41="","",'સિદ્ધિ+કૃપા'!V44)</f>
        <v/>
      </c>
      <c r="BX46" s="101" t="str">
        <f>IF('વિદ્યાર્થી માહિતી'!C41="","",'સિદ્ધિ+કૃપા'!W44)</f>
        <v/>
      </c>
      <c r="BY46" s="101" t="str">
        <f>IF('વિદ્યાર્થી માહિતી'!C41="","",IF(BS46="LEFT","LEFT",SUM(BV46:BX46)))</f>
        <v/>
      </c>
      <c r="BZ46" s="106" t="str">
        <f t="shared" si="8"/>
        <v/>
      </c>
      <c r="CB46" s="41" t="str">
        <f>IF('વિદ્યાર્થી માહિતી'!C41="","",'વિદ્યાર્થી માહિતી'!B41)</f>
        <v/>
      </c>
      <c r="CC46" s="41" t="str">
        <f>IF('વિદ્યાર્થી માહિતી'!C41="","",'વિદ્યાર્થી માહિતી'!C41)</f>
        <v/>
      </c>
      <c r="CD46" s="101" t="str">
        <f>IF('વિદ્યાર્થી માહિતી'!C41="","",'T-1'!L44)</f>
        <v/>
      </c>
      <c r="CE46" s="101" t="str">
        <f>IF('વિદ્યાર્થી માહિતી'!C41="","",'T-2'!L44)</f>
        <v/>
      </c>
      <c r="CF46" s="101" t="str">
        <f>IF('વિદ્યાર્થી માહિતી'!C41="","",'T-3'!K44)</f>
        <v/>
      </c>
      <c r="CG46" s="102" t="str">
        <f>IF('વિદ્યાર્થી માહિતી'!C41="","",આંતરિક!AR44)</f>
        <v/>
      </c>
      <c r="CH46" s="103" t="str">
        <f>IF('વિદ્યાર્થી માહિતી'!C41="","",ROUND(SUM(CD46:CG46),0))</f>
        <v/>
      </c>
      <c r="CI46" s="104" t="str">
        <f>IF('વિદ્યાર્થી માહિતી'!C41="","",IF(CF46="LEFT","LEFT",ROUND(CH46/2,0)))</f>
        <v/>
      </c>
      <c r="CJ46" s="105" t="str">
        <f>IF('વિદ્યાર્થી માહિતી'!C41="","",'સિદ્ધિ+કૃપા'!Y44)</f>
        <v/>
      </c>
      <c r="CK46" s="101" t="str">
        <f>IF('વિદ્યાર્થી માહિતી'!C41="","",'સિદ્ધિ+કૃપા'!Z44)</f>
        <v/>
      </c>
      <c r="CL46" s="101" t="str">
        <f>IF('વિદ્યાર્થી માહિતી'!C41="","",IF(CF46="LEFT","LEFT",SUM(CI46:CK46)))</f>
        <v/>
      </c>
      <c r="CM46" s="106" t="str">
        <f t="shared" si="9"/>
        <v/>
      </c>
      <c r="CO46" s="41" t="str">
        <f>IF('વિદ્યાર્થી માહિતી'!B41="","",'વિદ્યાર્થી માહિતી'!B41)</f>
        <v/>
      </c>
      <c r="CP46" s="41" t="str">
        <f>IF('વિદ્યાર્થી માહિતી'!C41="","",'વિદ્યાર્થી માહિતી'!C41)</f>
        <v/>
      </c>
      <c r="CQ46" s="101" t="str">
        <f>IF('વિદ્યાર્થી માહિતી'!C41="","",'T-3'!L44)</f>
        <v/>
      </c>
      <c r="CR46" s="101" t="str">
        <f>IF('વિદ્યાર્થી માહિતી'!C41="","",'T-3'!M44)</f>
        <v/>
      </c>
      <c r="CS46" s="102" t="str">
        <f>IF('વિદ્યાર્થી માહિતી'!C41="","",આંતરિક!AV44)</f>
        <v/>
      </c>
      <c r="CT46" s="104" t="str">
        <f>IF('વિદ્યાર્થી માહિતી'!C41="","",SUM(CQ46:CS46))</f>
        <v/>
      </c>
      <c r="CU46" s="105" t="str">
        <f>IF('વિદ્યાર્થી માહિતી'!C41="","",'સિદ્ધિ+કૃપા'!AB44)</f>
        <v/>
      </c>
      <c r="CV46" s="101" t="str">
        <f>IF('વિદ્યાર્થી માહિતી'!C41="","",'સિદ્ધિ+કૃપા'!AC44)</f>
        <v/>
      </c>
      <c r="CW46" s="101" t="str">
        <f>IF('વિદ્યાર્થી માહિતી'!C41="","",SUM(CT46:CV46))</f>
        <v/>
      </c>
      <c r="CX46" s="106" t="str">
        <f t="shared" si="10"/>
        <v/>
      </c>
      <c r="CZ46" s="41" t="str">
        <f>IF('વિદ્યાર્થી માહિતી'!C41="","",'વિદ્યાર્થી માહિતી'!B41)</f>
        <v/>
      </c>
      <c r="DA46" s="41" t="str">
        <f>IF('વિદ્યાર્થી માહિતી'!C41="","",'વિદ્યાર્થી માહિતી'!C41)</f>
        <v/>
      </c>
      <c r="DB46" s="101" t="str">
        <f>IF('વિદ્યાર્થી માહિતી'!C41="","",'T-3'!N44)</f>
        <v/>
      </c>
      <c r="DC46" s="101" t="str">
        <f>IF('વિદ્યાર્થી માહિતી'!C41="","",'T-3'!O44)</f>
        <v/>
      </c>
      <c r="DD46" s="102" t="str">
        <f>IF('વિદ્યાર્થી માહિતી'!C41="","",આંતરિક!AZ44)</f>
        <v/>
      </c>
      <c r="DE46" s="104" t="str">
        <f>IF('વિદ્યાર્થી માહિતી'!C41="","",SUM(DB46:DD46))</f>
        <v/>
      </c>
      <c r="DF46" s="105" t="str">
        <f>IF('વિદ્યાર્થી માહિતી'!C41="","",'સિદ્ધિ+કૃપા'!AE44)</f>
        <v/>
      </c>
      <c r="DG46" s="101" t="str">
        <f>IF('વિદ્યાર્થી માહિતી'!C41="","",'સિદ્ધિ+કૃપા'!AF44)</f>
        <v/>
      </c>
      <c r="DH46" s="101" t="str">
        <f>IF('વિદ્યાર્થી માહિતી'!C41="","",SUM(DE46:DG46))</f>
        <v/>
      </c>
      <c r="DI46" s="106" t="str">
        <f t="shared" si="11"/>
        <v/>
      </c>
      <c r="DJ46" s="25" t="str">
        <f>IF('વિદ્યાર્થી માહિતી'!M41="","",'વિદ્યાર્થી માહિતી'!M41)</f>
        <v/>
      </c>
      <c r="DK46" s="41" t="str">
        <f>IF('વિદ્યાર્થી માહિતી'!C41="","",'વિદ્યાર્થી માહિતી'!B41)</f>
        <v/>
      </c>
      <c r="DL46" s="41" t="str">
        <f>IF('વિદ્યાર્થી માહિતી'!C41="","",'વિદ્યાર્થી માહિતી'!C41)</f>
        <v/>
      </c>
      <c r="DM46" s="101" t="str">
        <f>IF('વિદ્યાર્થી માહિતી'!C41="","",'T-3'!P44)</f>
        <v/>
      </c>
      <c r="DN46" s="101" t="str">
        <f>IF('વિદ્યાર્થી માહિતી'!C41="","",'T-3'!Q44)</f>
        <v/>
      </c>
      <c r="DO46" s="102" t="str">
        <f>IF('વિદ્યાર્થી માહિતી'!C41="","",આંતરિક!BD44)</f>
        <v/>
      </c>
      <c r="DP46" s="104" t="str">
        <f>IF('વિદ્યાર્થી માહિતી'!C41="","",SUM(DM46:DO46))</f>
        <v/>
      </c>
      <c r="DQ46" s="105" t="str">
        <f>IF('વિદ્યાર્થી માહિતી'!C41="","",'સિદ્ધિ+કૃપા'!AH44)</f>
        <v/>
      </c>
      <c r="DR46" s="101" t="str">
        <f>IF('વિદ્યાર્થી માહિતી'!C41="","",'સિદ્ધિ+કૃપા'!AI44)</f>
        <v/>
      </c>
      <c r="DS46" s="101" t="str">
        <f>IF('વિદ્યાર્થી માહિતી'!C41="","",SUM(DP46:DR46))</f>
        <v/>
      </c>
      <c r="DT46" s="106" t="str">
        <f t="shared" si="12"/>
        <v/>
      </c>
      <c r="DU46" s="255" t="str">
        <f>IF('વિદ્યાર્થી માહિતી'!C41="","",IF(I46="LEFT","LEFT",IF(V46="LEFT","LEFT",IF(AI46="LEFT","LEFT",IF(AV46="LEFT","LEFT",IF(BI46="LEFT","LEFT",IF(BV46="LEFT","LEFT",IF(CI46="LEFT","LEFT","P"))))))))</f>
        <v/>
      </c>
      <c r="DV46" s="255" t="str">
        <f>IF('વિદ્યાર્થી માહિતી'!C41="","",IF(DU46="LEFT","LEFT",IF(L46&lt;33,"નાપાસ",IF(Y46&lt;33,"નાપાસ",IF(AL46&lt;33,"નાપાસ",IF(AY46&lt;33,"નાપાસ",IF(BL46&lt;33,"નાપાસ",IF(BY46&lt;33,"નાપાસ",IF(CL46&lt;33,"નાપાસ",IF(CW46&lt;33,"નાપાસ",IF(DH46&lt;33,"નાપાસ",IF(DS46&lt;33,"નાપાસ","પાસ"))))))))))))</f>
        <v/>
      </c>
      <c r="DW46" s="255" t="str">
        <f>IF('વિદ્યાર્થી માહિતી'!C41="","",IF(J46&gt;0,"સિદ્ધિગુણથી પાસ",IF(W46&gt;0,"સિદ્ધિગુણથી પાસ",IF(AJ46&gt;0,"સિદ્ધિગુણથી પાસ",IF(AW46&gt;0,"સિદ્ધિગુણથી પાસ",IF(BJ46&gt;0,"સિદ્ધિગુણથી પાસ",IF(BW46&gt;0,"સિદ્ધિગુણથી પાસ",IF(CJ46&gt;0,"સિદ્ધિગુણથી પાસ",DV46))))))))</f>
        <v/>
      </c>
      <c r="DX46" s="255" t="str">
        <f>IF('વિદ્યાર્થી માહિતી'!C41="","",IF(K46&gt;0,"કૃપાગુણથી પાસ",IF(X46&gt;0,"કૃપાગુણથી પાસ",IF(AK46&gt;0,"કૃપાગુણથી પાસ",IF(AX46&gt;0,"કૃપાગુણથી પાસ",IF(BK46&gt;0,"કૃપાગુણથી પાસ",IF(BX46&gt;0,"કૃપાગુણથી પાસ",IF(CK46&gt;0,"કૃપાગુણથી પાસ",DV46))))))))</f>
        <v/>
      </c>
      <c r="DY46" s="255" t="str">
        <f>IF('સમગ્ર પરિણામ '!DX46="કૃપાગુણથી પાસ","કૃપાગુણથી પાસ",IF(DW46="સિદ્ધિગુણથી પાસ","સિદ્ધિગુણથી પાસ",DX46))</f>
        <v/>
      </c>
      <c r="DZ46" s="130" t="str">
        <f>IF('વિદ્યાર્થી માહિતી'!C41="","",'વિદ્યાર્થી માહિતી'!G41)</f>
        <v/>
      </c>
      <c r="EA46" s="45" t="str">
        <f>'S1'!N43</f>
        <v/>
      </c>
    </row>
    <row r="47" spans="1:131" ht="23.25" customHeight="1" x14ac:dyDescent="0.2">
      <c r="A47" s="41">
        <f>'વિદ્યાર્થી માહિતી'!A42</f>
        <v>41</v>
      </c>
      <c r="B47" s="41" t="str">
        <f>IF('વિદ્યાર્થી માહિતી'!B42="","",'વિદ્યાર્થી માહિતી'!B42)</f>
        <v/>
      </c>
      <c r="C47" s="52" t="str">
        <f>IF('વિદ્યાર્થી માહિતી'!C42="","",'વિદ્યાર્થી માહિતી'!C42)</f>
        <v/>
      </c>
      <c r="D47" s="101" t="str">
        <f>IF('વિદ્યાર્થી માહિતી'!C42="","",'T-1'!F45)</f>
        <v/>
      </c>
      <c r="E47" s="101" t="str">
        <f>IF('વિદ્યાર્થી માહિતી'!C42="","",'T-2'!F45)</f>
        <v/>
      </c>
      <c r="F47" s="101" t="str">
        <f>IF('વિદ્યાર્થી માહિતી'!C42="","",'T-3'!E45)</f>
        <v/>
      </c>
      <c r="G47" s="102" t="str">
        <f>IF('વિદ્યાર્થી માહિતી'!C42="","",આંતરિક!H45)</f>
        <v/>
      </c>
      <c r="H47" s="103" t="str">
        <f t="shared" si="0"/>
        <v/>
      </c>
      <c r="I47" s="104" t="str">
        <f t="shared" si="1"/>
        <v/>
      </c>
      <c r="J47" s="105" t="str">
        <f>IF('વિદ્યાર્થી માહિતી'!C42="","",'સિદ્ધિ+કૃપા'!G45)</f>
        <v/>
      </c>
      <c r="K47" s="101" t="str">
        <f>IF('વિદ્યાર્થી માહિતી'!C42="","",'સિદ્ધિ+કૃપા'!H45)</f>
        <v/>
      </c>
      <c r="L47" s="101" t="str">
        <f t="shared" si="2"/>
        <v/>
      </c>
      <c r="M47" s="106" t="str">
        <f t="shared" si="3"/>
        <v/>
      </c>
      <c r="O47" s="41" t="str">
        <f>IF('વિદ્યાર્થી માહિતી'!B42="","",'વિદ્યાર્થી માહિતી'!B42)</f>
        <v/>
      </c>
      <c r="P47" s="41" t="str">
        <f>IF('વિદ્યાર્થી માહિતી'!C42="","",'વિદ્યાર્થી માહિતી'!C42)</f>
        <v/>
      </c>
      <c r="Q47" s="101" t="str">
        <f>IF('વિદ્યાર્થી માહિતી'!C42="","",'T-1'!G45)</f>
        <v/>
      </c>
      <c r="R47" s="101" t="str">
        <f>IF('વિદ્યાર્થી માહિતી'!C42="","",'T-2'!G45)</f>
        <v/>
      </c>
      <c r="S47" s="101" t="str">
        <f>IF('વિદ્યાર્થી માહિતી'!C42="","",'T-3'!F45)</f>
        <v/>
      </c>
      <c r="T47" s="102" t="str">
        <f>IF('વિદ્યાર્થી માહિતી'!C42="","",આંતરિક!N45)</f>
        <v/>
      </c>
      <c r="U47" s="103" t="str">
        <f>IF('વિદ્યાર્થી માહિતી'!C42="","",ROUND(SUM(Q47:T47),0))</f>
        <v/>
      </c>
      <c r="V47" s="104" t="str">
        <f>IF('વિદ્યાર્થી માહિતી'!C42="","",IF(S47="LEFT","LEFT",ROUND(U47/2,0)))</f>
        <v/>
      </c>
      <c r="W47" s="105" t="str">
        <f>IF('વિદ્યાર્થી માહિતી'!C42="","",'સિદ્ધિ+કૃપા'!J45)</f>
        <v/>
      </c>
      <c r="X47" s="101" t="str">
        <f>IF('વિદ્યાર્થી માહિતી'!C42="","",'સિદ્ધિ+કૃપા'!K45)</f>
        <v/>
      </c>
      <c r="Y47" s="101" t="str">
        <f>IF('વિદ્યાર્થી માહિતી'!C42="","",IF(S47="LEFT","LEFT",SUM(V47:X47)))</f>
        <v/>
      </c>
      <c r="Z47" s="106" t="str">
        <f t="shared" si="4"/>
        <v/>
      </c>
      <c r="AB47" s="41" t="str">
        <f>IF('વિદ્યાર્થી માહિતી'!B42="","",'વિદ્યાર્થી માહિતી'!B42)</f>
        <v/>
      </c>
      <c r="AC47" s="41" t="str">
        <f>IF('વિદ્યાર્થી માહિતી'!C42="","",'વિદ્યાર્થી માહિતી'!C42)</f>
        <v/>
      </c>
      <c r="AD47" s="101" t="str">
        <f>IF('વિદ્યાર્થી માહિતી'!C42="","",'T-1'!H45)</f>
        <v/>
      </c>
      <c r="AE47" s="101" t="str">
        <f>IF('વિદ્યાર્થી માહિતી'!C42="","",'T-2'!H45)</f>
        <v/>
      </c>
      <c r="AF47" s="101" t="str">
        <f>IF('વિદ્યાર્થી માહિતી'!C42="","",'T-3'!G45)</f>
        <v/>
      </c>
      <c r="AG47" s="102" t="str">
        <f>IF('વિદ્યાર્થી માહિતી'!C42="","",આંતરિક!T45)</f>
        <v/>
      </c>
      <c r="AH47" s="103" t="str">
        <f>IF('વિદ્યાર્થી માહિતી'!C42="","",ROUND(SUM(AD47:AG47),0))</f>
        <v/>
      </c>
      <c r="AI47" s="104" t="str">
        <f>IF('વિદ્યાર્થી માહિતી'!C42="","",IF(AF47="LEFT","LEFT",ROUND(AH47/2,0)))</f>
        <v/>
      </c>
      <c r="AJ47" s="105" t="str">
        <f>IF('વિદ્યાર્થી માહિતી'!C42="","",'સિદ્ધિ+કૃપા'!M45)</f>
        <v/>
      </c>
      <c r="AK47" s="101" t="str">
        <f>IF('વિદ્યાર્થી માહિતી'!C42="","",'સિદ્ધિ+કૃપા'!N45)</f>
        <v/>
      </c>
      <c r="AL47" s="101" t="str">
        <f>IF('વિદ્યાર્થી માહિતી'!C42="","",IF(AF47="LEFT","LEFT",SUM(AI47:AK47)))</f>
        <v/>
      </c>
      <c r="AM47" s="106" t="str">
        <f t="shared" si="5"/>
        <v/>
      </c>
      <c r="AO47" s="41" t="str">
        <f>IF('વિદ્યાર્થી માહિતી'!B42="","",'વિદ્યાર્થી માહિતી'!B42)</f>
        <v/>
      </c>
      <c r="AP47" s="41" t="str">
        <f>IF('વિદ્યાર્થી માહિતી'!C42="","",'વિદ્યાર્થી માહિતી'!C42)</f>
        <v/>
      </c>
      <c r="AQ47" s="101" t="str">
        <f>IF('વિદ્યાર્થી માહિતી'!C42="","",'T-1'!I45)</f>
        <v/>
      </c>
      <c r="AR47" s="101" t="str">
        <f>IF('વિદ્યાર્થી માહિતી'!C42="","",'T-2'!I45)</f>
        <v/>
      </c>
      <c r="AS47" s="101" t="str">
        <f>IF('વિદ્યાર્થી માહિતી'!C42="","",'T-3'!H45)</f>
        <v/>
      </c>
      <c r="AT47" s="102" t="str">
        <f>IF('વિદ્યાર્થી માહિતી'!C42="","",આંતરિક!Z45)</f>
        <v/>
      </c>
      <c r="AU47" s="103" t="str">
        <f>IF('વિદ્યાર્થી માહિતી'!C42="","",ROUND(SUM(AQ47:AT47),0))</f>
        <v/>
      </c>
      <c r="AV47" s="104" t="str">
        <f>IF('વિદ્યાર્થી માહિતી'!C42="","",IF(AS47="LEFT","LEFT",ROUND(AU47/2,0)))</f>
        <v/>
      </c>
      <c r="AW47" s="105" t="str">
        <f>IF('વિદ્યાર્થી માહિતી'!C42="","",'સિદ્ધિ+કૃપા'!P45)</f>
        <v/>
      </c>
      <c r="AX47" s="101" t="str">
        <f>IF('વિદ્યાર્થી માહિતી'!C42="","",'સિદ્ધિ+કૃપા'!Q45)</f>
        <v/>
      </c>
      <c r="AY47" s="101" t="str">
        <f>IF('વિદ્યાર્થી માહિતી'!C42="","",IF(AS47="LEFT","LEFT",SUM(AV47:AX47)))</f>
        <v/>
      </c>
      <c r="AZ47" s="106" t="str">
        <f t="shared" si="6"/>
        <v/>
      </c>
      <c r="BB47" s="41" t="str">
        <f>IF('વિદ્યાર્થી માહિતી'!C42="","",'વિદ્યાર્થી માહિતી'!B42)</f>
        <v/>
      </c>
      <c r="BC47" s="41" t="str">
        <f>IF('વિદ્યાર્થી માહિતી'!C42="","",'વિદ્યાર્થી માહિતી'!C42)</f>
        <v/>
      </c>
      <c r="BD47" s="101" t="str">
        <f>IF('વિદ્યાર્થી માહિતી'!C42="","",'T-1'!J45)</f>
        <v/>
      </c>
      <c r="BE47" s="101" t="str">
        <f>IF('વિદ્યાર્થી માહિતી'!C42="","",'T-2'!J45)</f>
        <v/>
      </c>
      <c r="BF47" s="101" t="str">
        <f>IF('વિદ્યાર્થી માહિતી'!C42="","",'T-3'!I45)</f>
        <v/>
      </c>
      <c r="BG47" s="102" t="str">
        <f>IF('વિદ્યાર્થી માહિતી'!C42="","",આંતરિક!AF45)</f>
        <v/>
      </c>
      <c r="BH47" s="103" t="str">
        <f>IF('વિદ્યાર્થી માહિતી'!C42="","",ROUND(SUM(BD47:BG47),0))</f>
        <v/>
      </c>
      <c r="BI47" s="104" t="str">
        <f>IF('વિદ્યાર્થી માહિતી'!C42="","",IF(BF47="LEFT","LEFT",ROUND(BH47/2,0)))</f>
        <v/>
      </c>
      <c r="BJ47" s="105" t="str">
        <f>IF('વિદ્યાર્થી માહિતી'!C42="","",'સિદ્ધિ+કૃપા'!S45)</f>
        <v/>
      </c>
      <c r="BK47" s="101" t="str">
        <f>IF('વિદ્યાર્થી માહિતી'!C42="","",'સિદ્ધિ+કૃપા'!T45)</f>
        <v/>
      </c>
      <c r="BL47" s="101" t="str">
        <f>IF('વિદ્યાર્થી માહિતી'!C42="","",IF(BF47="LEFT","LEFT",SUM(BI47:BK47)))</f>
        <v/>
      </c>
      <c r="BM47" s="106" t="str">
        <f t="shared" si="7"/>
        <v/>
      </c>
      <c r="BO47" s="41" t="str">
        <f>IF('વિદ્યાર્થી માહિતી'!C42="","",'વિદ્યાર્થી માહિતી'!B42)</f>
        <v/>
      </c>
      <c r="BP47" s="41" t="str">
        <f>IF('વિદ્યાર્થી માહિતી'!C42="","",'વિદ્યાર્થી માહિતી'!C42)</f>
        <v/>
      </c>
      <c r="BQ47" s="101" t="str">
        <f>IF('વિદ્યાર્થી માહિતી'!C42="","",'T-1'!K45)</f>
        <v/>
      </c>
      <c r="BR47" s="101" t="str">
        <f>IF('વિદ્યાર્થી માહિતી'!C42="","",'T-2'!K45)</f>
        <v/>
      </c>
      <c r="BS47" s="101" t="str">
        <f>IF('વિદ્યાર્થી માહિતી'!C42="","",'T-3'!J45)</f>
        <v/>
      </c>
      <c r="BT47" s="102" t="str">
        <f>IF('વિદ્યાર્થી માહિતી'!C42="","",આંતરિક!AL45)</f>
        <v/>
      </c>
      <c r="BU47" s="103" t="str">
        <f>IF('વિદ્યાર્થી માહિતી'!C42="","",ROUND(SUM(BQ47:BT47),0))</f>
        <v/>
      </c>
      <c r="BV47" s="104" t="str">
        <f>IF('વિદ્યાર્થી માહિતી'!C42="","",IF(BS47="LEFT","LEFT",ROUND(BU47/2,0)))</f>
        <v/>
      </c>
      <c r="BW47" s="105" t="str">
        <f>IF('વિદ્યાર્થી માહિતી'!C42="","",'સિદ્ધિ+કૃપા'!V45)</f>
        <v/>
      </c>
      <c r="BX47" s="101" t="str">
        <f>IF('વિદ્યાર્થી માહિતી'!C42="","",'સિદ્ધિ+કૃપા'!W45)</f>
        <v/>
      </c>
      <c r="BY47" s="101" t="str">
        <f>IF('વિદ્યાર્થી માહિતી'!C42="","",IF(BS47="LEFT","LEFT",SUM(BV47:BX47)))</f>
        <v/>
      </c>
      <c r="BZ47" s="106" t="str">
        <f t="shared" si="8"/>
        <v/>
      </c>
      <c r="CB47" s="41" t="str">
        <f>IF('વિદ્યાર્થી માહિતી'!C42="","",'વિદ્યાર્થી માહિતી'!B42)</f>
        <v/>
      </c>
      <c r="CC47" s="41" t="str">
        <f>IF('વિદ્યાર્થી માહિતી'!C42="","",'વિદ્યાર્થી માહિતી'!C42)</f>
        <v/>
      </c>
      <c r="CD47" s="101" t="str">
        <f>IF('વિદ્યાર્થી માહિતી'!C42="","",'T-1'!L45)</f>
        <v/>
      </c>
      <c r="CE47" s="101" t="str">
        <f>IF('વિદ્યાર્થી માહિતી'!C42="","",'T-2'!L45)</f>
        <v/>
      </c>
      <c r="CF47" s="101" t="str">
        <f>IF('વિદ્યાર્થી માહિતી'!C42="","",'T-3'!K45)</f>
        <v/>
      </c>
      <c r="CG47" s="102" t="str">
        <f>IF('વિદ્યાર્થી માહિતી'!C42="","",આંતરિક!AR45)</f>
        <v/>
      </c>
      <c r="CH47" s="103" t="str">
        <f>IF('વિદ્યાર્થી માહિતી'!C42="","",ROUND(SUM(CD47:CG47),0))</f>
        <v/>
      </c>
      <c r="CI47" s="104" t="str">
        <f>IF('વિદ્યાર્થી માહિતી'!C42="","",IF(CF47="LEFT","LEFT",ROUND(CH47/2,0)))</f>
        <v/>
      </c>
      <c r="CJ47" s="105" t="str">
        <f>IF('વિદ્યાર્થી માહિતી'!C42="","",'સિદ્ધિ+કૃપા'!Y45)</f>
        <v/>
      </c>
      <c r="CK47" s="101" t="str">
        <f>IF('વિદ્યાર્થી માહિતી'!C42="","",'સિદ્ધિ+કૃપા'!Z45)</f>
        <v/>
      </c>
      <c r="CL47" s="101" t="str">
        <f>IF('વિદ્યાર્થી માહિતી'!C42="","",IF(CF47="LEFT","LEFT",SUM(CI47:CK47)))</f>
        <v/>
      </c>
      <c r="CM47" s="106" t="str">
        <f t="shared" si="9"/>
        <v/>
      </c>
      <c r="CO47" s="41" t="str">
        <f>IF('વિદ્યાર્થી માહિતી'!B42="","",'વિદ્યાર્થી માહિતી'!B42)</f>
        <v/>
      </c>
      <c r="CP47" s="41" t="str">
        <f>IF('વિદ્યાર્થી માહિતી'!C42="","",'વિદ્યાર્થી માહિતી'!C42)</f>
        <v/>
      </c>
      <c r="CQ47" s="101" t="str">
        <f>IF('વિદ્યાર્થી માહિતી'!C42="","",'T-3'!L45)</f>
        <v/>
      </c>
      <c r="CR47" s="101" t="str">
        <f>IF('વિદ્યાર્થી માહિતી'!C42="","",'T-3'!M45)</f>
        <v/>
      </c>
      <c r="CS47" s="102" t="str">
        <f>IF('વિદ્યાર્થી માહિતી'!C42="","",આંતરિક!AV45)</f>
        <v/>
      </c>
      <c r="CT47" s="104" t="str">
        <f>IF('વિદ્યાર્થી માહિતી'!C42="","",SUM(CQ47:CS47))</f>
        <v/>
      </c>
      <c r="CU47" s="105" t="str">
        <f>IF('વિદ્યાર્થી માહિતી'!C42="","",'સિદ્ધિ+કૃપા'!AB45)</f>
        <v/>
      </c>
      <c r="CV47" s="101" t="str">
        <f>IF('વિદ્યાર્થી માહિતી'!C42="","",'સિદ્ધિ+કૃપા'!AC45)</f>
        <v/>
      </c>
      <c r="CW47" s="101" t="str">
        <f>IF('વિદ્યાર્થી માહિતી'!C42="","",SUM(CT47:CV47))</f>
        <v/>
      </c>
      <c r="CX47" s="106" t="str">
        <f t="shared" si="10"/>
        <v/>
      </c>
      <c r="CZ47" s="41" t="str">
        <f>IF('વિદ્યાર્થી માહિતી'!C42="","",'વિદ્યાર્થી માહિતી'!B42)</f>
        <v/>
      </c>
      <c r="DA47" s="41" t="str">
        <f>IF('વિદ્યાર્થી માહિતી'!C42="","",'વિદ્યાર્થી માહિતી'!C42)</f>
        <v/>
      </c>
      <c r="DB47" s="101" t="str">
        <f>IF('વિદ્યાર્થી માહિતી'!C42="","",'T-3'!N45)</f>
        <v/>
      </c>
      <c r="DC47" s="101" t="str">
        <f>IF('વિદ્યાર્થી માહિતી'!C42="","",'T-3'!O45)</f>
        <v/>
      </c>
      <c r="DD47" s="102" t="str">
        <f>IF('વિદ્યાર્થી માહિતી'!C42="","",આંતરિક!AZ45)</f>
        <v/>
      </c>
      <c r="DE47" s="104" t="str">
        <f>IF('વિદ્યાર્થી માહિતી'!C42="","",SUM(DB47:DD47))</f>
        <v/>
      </c>
      <c r="DF47" s="105" t="str">
        <f>IF('વિદ્યાર્થી માહિતી'!C42="","",'સિદ્ધિ+કૃપા'!AE45)</f>
        <v/>
      </c>
      <c r="DG47" s="101" t="str">
        <f>IF('વિદ્યાર્થી માહિતી'!C42="","",'સિદ્ધિ+કૃપા'!AF45)</f>
        <v/>
      </c>
      <c r="DH47" s="101" t="str">
        <f>IF('વિદ્યાર્થી માહિતી'!C42="","",SUM(DE47:DG47))</f>
        <v/>
      </c>
      <c r="DI47" s="106" t="str">
        <f t="shared" si="11"/>
        <v/>
      </c>
      <c r="DJ47" s="25" t="str">
        <f>IF('વિદ્યાર્થી માહિતી'!M42="","",'વિદ્યાર્થી માહિતી'!M42)</f>
        <v/>
      </c>
      <c r="DK47" s="41" t="str">
        <f>IF('વિદ્યાર્થી માહિતી'!C42="","",'વિદ્યાર્થી માહિતી'!B42)</f>
        <v/>
      </c>
      <c r="DL47" s="41" t="str">
        <f>IF('વિદ્યાર્થી માહિતી'!C42="","",'વિદ્યાર્થી માહિતી'!C42)</f>
        <v/>
      </c>
      <c r="DM47" s="101" t="str">
        <f>IF('વિદ્યાર્થી માહિતી'!C42="","",'T-3'!P45)</f>
        <v/>
      </c>
      <c r="DN47" s="101" t="str">
        <f>IF('વિદ્યાર્થી માહિતી'!C42="","",'T-3'!Q45)</f>
        <v/>
      </c>
      <c r="DO47" s="102" t="str">
        <f>IF('વિદ્યાર્થી માહિતી'!C42="","",આંતરિક!BD45)</f>
        <v/>
      </c>
      <c r="DP47" s="104" t="str">
        <f>IF('વિદ્યાર્થી માહિતી'!C42="","",SUM(DM47:DO47))</f>
        <v/>
      </c>
      <c r="DQ47" s="105" t="str">
        <f>IF('વિદ્યાર્થી માહિતી'!C42="","",'સિદ્ધિ+કૃપા'!AH45)</f>
        <v/>
      </c>
      <c r="DR47" s="101" t="str">
        <f>IF('વિદ્યાર્થી માહિતી'!C42="","",'સિદ્ધિ+કૃપા'!AI45)</f>
        <v/>
      </c>
      <c r="DS47" s="101" t="str">
        <f>IF('વિદ્યાર્થી માહિતી'!C42="","",SUM(DP47:DR47))</f>
        <v/>
      </c>
      <c r="DT47" s="106" t="str">
        <f t="shared" si="12"/>
        <v/>
      </c>
      <c r="DU47" s="255" t="str">
        <f>IF('વિદ્યાર્થી માહિતી'!C42="","",IF(I47="LEFT","LEFT",IF(V47="LEFT","LEFT",IF(AI47="LEFT","LEFT",IF(AV47="LEFT","LEFT",IF(BI47="LEFT","LEFT",IF(BV47="LEFT","LEFT",IF(CI47="LEFT","LEFT","P"))))))))</f>
        <v/>
      </c>
      <c r="DV47" s="255" t="str">
        <f>IF('વિદ્યાર્થી માહિતી'!C42="","",IF(DU47="LEFT","LEFT",IF(L47&lt;33,"નાપાસ",IF(Y47&lt;33,"નાપાસ",IF(AL47&lt;33,"નાપાસ",IF(AY47&lt;33,"નાપાસ",IF(BL47&lt;33,"નાપાસ",IF(BY47&lt;33,"નાપાસ",IF(CL47&lt;33,"નાપાસ",IF(CW47&lt;33,"નાપાસ",IF(DH47&lt;33,"નાપાસ",IF(DS47&lt;33,"નાપાસ","પાસ"))))))))))))</f>
        <v/>
      </c>
      <c r="DW47" s="255" t="str">
        <f>IF('વિદ્યાર્થી માહિતી'!C42="","",IF(J47&gt;0,"સિદ્ધિગુણથી પાસ",IF(W47&gt;0,"સિદ્ધિગુણથી પાસ",IF(AJ47&gt;0,"સિદ્ધિગુણથી પાસ",IF(AW47&gt;0,"સિદ્ધિગુણથી પાસ",IF(BJ47&gt;0,"સિદ્ધિગુણથી પાસ",IF(BW47&gt;0,"સિદ્ધિગુણથી પાસ",IF(CJ47&gt;0,"સિદ્ધિગુણથી પાસ",DV47))))))))</f>
        <v/>
      </c>
      <c r="DX47" s="255" t="str">
        <f>IF('વિદ્યાર્થી માહિતી'!C42="","",IF(K47&gt;0,"કૃપાગુણથી પાસ",IF(X47&gt;0,"કૃપાગુણથી પાસ",IF(AK47&gt;0,"કૃપાગુણથી પાસ",IF(AX47&gt;0,"કૃપાગુણથી પાસ",IF(BK47&gt;0,"કૃપાગુણથી પાસ",IF(BX47&gt;0,"કૃપાગુણથી પાસ",IF(CK47&gt;0,"કૃપાગુણથી પાસ",DV47))))))))</f>
        <v/>
      </c>
      <c r="DY47" s="255" t="str">
        <f>IF('સમગ્ર પરિણામ '!DX47="કૃપાગુણથી પાસ","કૃપાગુણથી પાસ",IF(DW47="સિદ્ધિગુણથી પાસ","સિદ્ધિગુણથી પાસ",DX47))</f>
        <v/>
      </c>
      <c r="DZ47" s="130" t="str">
        <f>IF('વિદ્યાર્થી માહિતી'!C42="","",'વિદ્યાર્થી માહિતી'!G42)</f>
        <v/>
      </c>
      <c r="EA47" s="45" t="str">
        <f>'S1'!N44</f>
        <v/>
      </c>
    </row>
    <row r="48" spans="1:131" ht="23.25" customHeight="1" x14ac:dyDescent="0.2">
      <c r="A48" s="41">
        <f>'વિદ્યાર્થી માહિતી'!A43</f>
        <v>42</v>
      </c>
      <c r="B48" s="41" t="str">
        <f>IF('વિદ્યાર્થી માહિતી'!B43="","",'વિદ્યાર્થી માહિતી'!B43)</f>
        <v/>
      </c>
      <c r="C48" s="52" t="str">
        <f>IF('વિદ્યાર્થી માહિતી'!C43="","",'વિદ્યાર્થી માહિતી'!C43)</f>
        <v/>
      </c>
      <c r="D48" s="101" t="str">
        <f>IF('વિદ્યાર્થી માહિતી'!C43="","",'T-1'!F46)</f>
        <v/>
      </c>
      <c r="E48" s="101" t="str">
        <f>IF('વિદ્યાર્થી માહિતી'!C43="","",'T-2'!F46)</f>
        <v/>
      </c>
      <c r="F48" s="101" t="str">
        <f>IF('વિદ્યાર્થી માહિતી'!C43="","",'T-3'!E46)</f>
        <v/>
      </c>
      <c r="G48" s="102" t="str">
        <f>IF('વિદ્યાર્થી માહિતી'!C43="","",આંતરિક!H46)</f>
        <v/>
      </c>
      <c r="H48" s="103" t="str">
        <f t="shared" si="0"/>
        <v/>
      </c>
      <c r="I48" s="104" t="str">
        <f t="shared" si="1"/>
        <v/>
      </c>
      <c r="J48" s="105" t="str">
        <f>IF('વિદ્યાર્થી માહિતી'!C43="","",'સિદ્ધિ+કૃપા'!G46)</f>
        <v/>
      </c>
      <c r="K48" s="101" t="str">
        <f>IF('વિદ્યાર્થી માહિતી'!C43="","",'સિદ્ધિ+કૃપા'!H46)</f>
        <v/>
      </c>
      <c r="L48" s="101" t="str">
        <f t="shared" si="2"/>
        <v/>
      </c>
      <c r="M48" s="106" t="str">
        <f t="shared" si="3"/>
        <v/>
      </c>
      <c r="O48" s="41" t="str">
        <f>IF('વિદ્યાર્થી માહિતી'!B43="","",'વિદ્યાર્થી માહિતી'!B43)</f>
        <v/>
      </c>
      <c r="P48" s="41" t="str">
        <f>IF('વિદ્યાર્થી માહિતી'!C43="","",'વિદ્યાર્થી માહિતી'!C43)</f>
        <v/>
      </c>
      <c r="Q48" s="101" t="str">
        <f>IF('વિદ્યાર્થી માહિતી'!C43="","",'T-1'!G46)</f>
        <v/>
      </c>
      <c r="R48" s="101" t="str">
        <f>IF('વિદ્યાર્થી માહિતી'!C43="","",'T-2'!G46)</f>
        <v/>
      </c>
      <c r="S48" s="101" t="str">
        <f>IF('વિદ્યાર્થી માહિતી'!C43="","",'T-3'!F46)</f>
        <v/>
      </c>
      <c r="T48" s="102" t="str">
        <f>IF('વિદ્યાર્થી માહિતી'!C43="","",આંતરિક!N46)</f>
        <v/>
      </c>
      <c r="U48" s="103" t="str">
        <f>IF('વિદ્યાર્થી માહિતી'!C43="","",ROUND(SUM(Q48:T48),0))</f>
        <v/>
      </c>
      <c r="V48" s="104" t="str">
        <f>IF('વિદ્યાર્થી માહિતી'!C43="","",IF(S48="LEFT","LEFT",ROUND(U48/2,0)))</f>
        <v/>
      </c>
      <c r="W48" s="105" t="str">
        <f>IF('વિદ્યાર્થી માહિતી'!C43="","",'સિદ્ધિ+કૃપા'!J46)</f>
        <v/>
      </c>
      <c r="X48" s="101" t="str">
        <f>IF('વિદ્યાર્થી માહિતી'!C43="","",'સિદ્ધિ+કૃપા'!K46)</f>
        <v/>
      </c>
      <c r="Y48" s="101" t="str">
        <f>IF('વિદ્યાર્થી માહિતી'!C43="","",IF(S48="LEFT","LEFT",SUM(V48:X48)))</f>
        <v/>
      </c>
      <c r="Z48" s="106" t="str">
        <f t="shared" si="4"/>
        <v/>
      </c>
      <c r="AB48" s="41" t="str">
        <f>IF('વિદ્યાર્થી માહિતી'!B43="","",'વિદ્યાર્થી માહિતી'!B43)</f>
        <v/>
      </c>
      <c r="AC48" s="41" t="str">
        <f>IF('વિદ્યાર્થી માહિતી'!C43="","",'વિદ્યાર્થી માહિતી'!C43)</f>
        <v/>
      </c>
      <c r="AD48" s="101" t="str">
        <f>IF('વિદ્યાર્થી માહિતી'!C43="","",'T-1'!H46)</f>
        <v/>
      </c>
      <c r="AE48" s="101" t="str">
        <f>IF('વિદ્યાર્થી માહિતી'!C43="","",'T-2'!H46)</f>
        <v/>
      </c>
      <c r="AF48" s="101" t="str">
        <f>IF('વિદ્યાર્થી માહિતી'!C43="","",'T-3'!G46)</f>
        <v/>
      </c>
      <c r="AG48" s="102" t="str">
        <f>IF('વિદ્યાર્થી માહિતી'!C43="","",આંતરિક!T46)</f>
        <v/>
      </c>
      <c r="AH48" s="103" t="str">
        <f>IF('વિદ્યાર્થી માહિતી'!C43="","",ROUND(SUM(AD48:AG48),0))</f>
        <v/>
      </c>
      <c r="AI48" s="104" t="str">
        <f>IF('વિદ્યાર્થી માહિતી'!C43="","",IF(AF48="LEFT","LEFT",ROUND(AH48/2,0)))</f>
        <v/>
      </c>
      <c r="AJ48" s="105" t="str">
        <f>IF('વિદ્યાર્થી માહિતી'!C43="","",'સિદ્ધિ+કૃપા'!M46)</f>
        <v/>
      </c>
      <c r="AK48" s="101" t="str">
        <f>IF('વિદ્યાર્થી માહિતી'!C43="","",'સિદ્ધિ+કૃપા'!N46)</f>
        <v/>
      </c>
      <c r="AL48" s="101" t="str">
        <f>IF('વિદ્યાર્થી માહિતી'!C43="","",IF(AF48="LEFT","LEFT",SUM(AI48:AK48)))</f>
        <v/>
      </c>
      <c r="AM48" s="106" t="str">
        <f t="shared" si="5"/>
        <v/>
      </c>
      <c r="AO48" s="41" t="str">
        <f>IF('વિદ્યાર્થી માહિતી'!B43="","",'વિદ્યાર્થી માહિતી'!B43)</f>
        <v/>
      </c>
      <c r="AP48" s="41" t="str">
        <f>IF('વિદ્યાર્થી માહિતી'!C43="","",'વિદ્યાર્થી માહિતી'!C43)</f>
        <v/>
      </c>
      <c r="AQ48" s="101" t="str">
        <f>IF('વિદ્યાર્થી માહિતી'!C43="","",'T-1'!I46)</f>
        <v/>
      </c>
      <c r="AR48" s="101" t="str">
        <f>IF('વિદ્યાર્થી માહિતી'!C43="","",'T-2'!I46)</f>
        <v/>
      </c>
      <c r="AS48" s="101" t="str">
        <f>IF('વિદ્યાર્થી માહિતી'!C43="","",'T-3'!H46)</f>
        <v/>
      </c>
      <c r="AT48" s="102" t="str">
        <f>IF('વિદ્યાર્થી માહિતી'!C43="","",આંતરિક!Z46)</f>
        <v/>
      </c>
      <c r="AU48" s="103" t="str">
        <f>IF('વિદ્યાર્થી માહિતી'!C43="","",ROUND(SUM(AQ48:AT48),0))</f>
        <v/>
      </c>
      <c r="AV48" s="104" t="str">
        <f>IF('વિદ્યાર્થી માહિતી'!C43="","",IF(AS48="LEFT","LEFT",ROUND(AU48/2,0)))</f>
        <v/>
      </c>
      <c r="AW48" s="105" t="str">
        <f>IF('વિદ્યાર્થી માહિતી'!C43="","",'સિદ્ધિ+કૃપા'!P46)</f>
        <v/>
      </c>
      <c r="AX48" s="101" t="str">
        <f>IF('વિદ્યાર્થી માહિતી'!C43="","",'સિદ્ધિ+કૃપા'!Q46)</f>
        <v/>
      </c>
      <c r="AY48" s="101" t="str">
        <f>IF('વિદ્યાર્થી માહિતી'!C43="","",IF(AS48="LEFT","LEFT",SUM(AV48:AX48)))</f>
        <v/>
      </c>
      <c r="AZ48" s="106" t="str">
        <f t="shared" si="6"/>
        <v/>
      </c>
      <c r="BB48" s="41" t="str">
        <f>IF('વિદ્યાર્થી માહિતી'!C43="","",'વિદ્યાર્થી માહિતી'!B43)</f>
        <v/>
      </c>
      <c r="BC48" s="41" t="str">
        <f>IF('વિદ્યાર્થી માહિતી'!C43="","",'વિદ્યાર્થી માહિતી'!C43)</f>
        <v/>
      </c>
      <c r="BD48" s="101" t="str">
        <f>IF('વિદ્યાર્થી માહિતી'!C43="","",'T-1'!J46)</f>
        <v/>
      </c>
      <c r="BE48" s="101" t="str">
        <f>IF('વિદ્યાર્થી માહિતી'!C43="","",'T-2'!J46)</f>
        <v/>
      </c>
      <c r="BF48" s="101" t="str">
        <f>IF('વિદ્યાર્થી માહિતી'!C43="","",'T-3'!I46)</f>
        <v/>
      </c>
      <c r="BG48" s="102" t="str">
        <f>IF('વિદ્યાર્થી માહિતી'!C43="","",આંતરિક!AF46)</f>
        <v/>
      </c>
      <c r="BH48" s="103" t="str">
        <f>IF('વિદ્યાર્થી માહિતી'!C43="","",ROUND(SUM(BD48:BG48),0))</f>
        <v/>
      </c>
      <c r="BI48" s="104" t="str">
        <f>IF('વિદ્યાર્થી માહિતી'!C43="","",IF(BF48="LEFT","LEFT",ROUND(BH48/2,0)))</f>
        <v/>
      </c>
      <c r="BJ48" s="105" t="str">
        <f>IF('વિદ્યાર્થી માહિતી'!C43="","",'સિદ્ધિ+કૃપા'!S46)</f>
        <v/>
      </c>
      <c r="BK48" s="101" t="str">
        <f>IF('વિદ્યાર્થી માહિતી'!C43="","",'સિદ્ધિ+કૃપા'!T46)</f>
        <v/>
      </c>
      <c r="BL48" s="101" t="str">
        <f>IF('વિદ્યાર્થી માહિતી'!C43="","",IF(BF48="LEFT","LEFT",SUM(BI48:BK48)))</f>
        <v/>
      </c>
      <c r="BM48" s="106" t="str">
        <f t="shared" si="7"/>
        <v/>
      </c>
      <c r="BO48" s="41" t="str">
        <f>IF('વિદ્યાર્થી માહિતી'!C43="","",'વિદ્યાર્થી માહિતી'!B43)</f>
        <v/>
      </c>
      <c r="BP48" s="41" t="str">
        <f>IF('વિદ્યાર્થી માહિતી'!C43="","",'વિદ્યાર્થી માહિતી'!C43)</f>
        <v/>
      </c>
      <c r="BQ48" s="101" t="str">
        <f>IF('વિદ્યાર્થી માહિતી'!C43="","",'T-1'!K46)</f>
        <v/>
      </c>
      <c r="BR48" s="101" t="str">
        <f>IF('વિદ્યાર્થી માહિતી'!C43="","",'T-2'!K46)</f>
        <v/>
      </c>
      <c r="BS48" s="101" t="str">
        <f>IF('વિદ્યાર્થી માહિતી'!C43="","",'T-3'!J46)</f>
        <v/>
      </c>
      <c r="BT48" s="102" t="str">
        <f>IF('વિદ્યાર્થી માહિતી'!C43="","",આંતરિક!AL46)</f>
        <v/>
      </c>
      <c r="BU48" s="103" t="str">
        <f>IF('વિદ્યાર્થી માહિતી'!C43="","",ROUND(SUM(BQ48:BT48),0))</f>
        <v/>
      </c>
      <c r="BV48" s="104" t="str">
        <f>IF('વિદ્યાર્થી માહિતી'!C43="","",IF(BS48="LEFT","LEFT",ROUND(BU48/2,0)))</f>
        <v/>
      </c>
      <c r="BW48" s="105" t="str">
        <f>IF('વિદ્યાર્થી માહિતી'!C43="","",'સિદ્ધિ+કૃપા'!V46)</f>
        <v/>
      </c>
      <c r="BX48" s="101" t="str">
        <f>IF('વિદ્યાર્થી માહિતી'!C43="","",'સિદ્ધિ+કૃપા'!W46)</f>
        <v/>
      </c>
      <c r="BY48" s="101" t="str">
        <f>IF('વિદ્યાર્થી માહિતી'!C43="","",IF(BS48="LEFT","LEFT",SUM(BV48:BX48)))</f>
        <v/>
      </c>
      <c r="BZ48" s="106" t="str">
        <f t="shared" si="8"/>
        <v/>
      </c>
      <c r="CB48" s="41" t="str">
        <f>IF('વિદ્યાર્થી માહિતી'!C43="","",'વિદ્યાર્થી માહિતી'!B43)</f>
        <v/>
      </c>
      <c r="CC48" s="41" t="str">
        <f>IF('વિદ્યાર્થી માહિતી'!C43="","",'વિદ્યાર્થી માહિતી'!C43)</f>
        <v/>
      </c>
      <c r="CD48" s="101" t="str">
        <f>IF('વિદ્યાર્થી માહિતી'!C43="","",'T-1'!L46)</f>
        <v/>
      </c>
      <c r="CE48" s="101" t="str">
        <f>IF('વિદ્યાર્થી માહિતી'!C43="","",'T-2'!L46)</f>
        <v/>
      </c>
      <c r="CF48" s="101" t="str">
        <f>IF('વિદ્યાર્થી માહિતી'!C43="","",'T-3'!K46)</f>
        <v/>
      </c>
      <c r="CG48" s="102" t="str">
        <f>IF('વિદ્યાર્થી માહિતી'!C43="","",આંતરિક!AR46)</f>
        <v/>
      </c>
      <c r="CH48" s="103" t="str">
        <f>IF('વિદ્યાર્થી માહિતી'!C43="","",ROUND(SUM(CD48:CG48),0))</f>
        <v/>
      </c>
      <c r="CI48" s="104" t="str">
        <f>IF('વિદ્યાર્થી માહિતી'!C43="","",IF(CF48="LEFT","LEFT",ROUND(CH48/2,0)))</f>
        <v/>
      </c>
      <c r="CJ48" s="105" t="str">
        <f>IF('વિદ્યાર્થી માહિતી'!C43="","",'સિદ્ધિ+કૃપા'!Y46)</f>
        <v/>
      </c>
      <c r="CK48" s="101" t="str">
        <f>IF('વિદ્યાર્થી માહિતી'!C43="","",'સિદ્ધિ+કૃપા'!Z46)</f>
        <v/>
      </c>
      <c r="CL48" s="101" t="str">
        <f>IF('વિદ્યાર્થી માહિતી'!C43="","",IF(CF48="LEFT","LEFT",SUM(CI48:CK48)))</f>
        <v/>
      </c>
      <c r="CM48" s="106" t="str">
        <f t="shared" si="9"/>
        <v/>
      </c>
      <c r="CO48" s="41" t="str">
        <f>IF('વિદ્યાર્થી માહિતી'!B43="","",'વિદ્યાર્થી માહિતી'!B43)</f>
        <v/>
      </c>
      <c r="CP48" s="41" t="str">
        <f>IF('વિદ્યાર્થી માહિતી'!C43="","",'વિદ્યાર્થી માહિતી'!C43)</f>
        <v/>
      </c>
      <c r="CQ48" s="101" t="str">
        <f>IF('વિદ્યાર્થી માહિતી'!C43="","",'T-3'!L46)</f>
        <v/>
      </c>
      <c r="CR48" s="101" t="str">
        <f>IF('વિદ્યાર્થી માહિતી'!C43="","",'T-3'!M46)</f>
        <v/>
      </c>
      <c r="CS48" s="102" t="str">
        <f>IF('વિદ્યાર્થી માહિતી'!C43="","",આંતરિક!AV46)</f>
        <v/>
      </c>
      <c r="CT48" s="104" t="str">
        <f>IF('વિદ્યાર્થી માહિતી'!C43="","",SUM(CQ48:CS48))</f>
        <v/>
      </c>
      <c r="CU48" s="105" t="str">
        <f>IF('વિદ્યાર્થી માહિતી'!C43="","",'સિદ્ધિ+કૃપા'!AB46)</f>
        <v/>
      </c>
      <c r="CV48" s="101" t="str">
        <f>IF('વિદ્યાર્થી માહિતી'!C43="","",'સિદ્ધિ+કૃપા'!AC46)</f>
        <v/>
      </c>
      <c r="CW48" s="101" t="str">
        <f>IF('વિદ્યાર્થી માહિતી'!C43="","",SUM(CT48:CV48))</f>
        <v/>
      </c>
      <c r="CX48" s="106" t="str">
        <f t="shared" si="10"/>
        <v/>
      </c>
      <c r="CZ48" s="41" t="str">
        <f>IF('વિદ્યાર્થી માહિતી'!C43="","",'વિદ્યાર્થી માહિતી'!B43)</f>
        <v/>
      </c>
      <c r="DA48" s="41" t="str">
        <f>IF('વિદ્યાર્થી માહિતી'!C43="","",'વિદ્યાર્થી માહિતી'!C43)</f>
        <v/>
      </c>
      <c r="DB48" s="101" t="str">
        <f>IF('વિદ્યાર્થી માહિતી'!C43="","",'T-3'!N46)</f>
        <v/>
      </c>
      <c r="DC48" s="101" t="str">
        <f>IF('વિદ્યાર્થી માહિતી'!C43="","",'T-3'!O46)</f>
        <v/>
      </c>
      <c r="DD48" s="102" t="str">
        <f>IF('વિદ્યાર્થી માહિતી'!C43="","",આંતરિક!AZ46)</f>
        <v/>
      </c>
      <c r="DE48" s="104" t="str">
        <f>IF('વિદ્યાર્થી માહિતી'!C43="","",SUM(DB48:DD48))</f>
        <v/>
      </c>
      <c r="DF48" s="105" t="str">
        <f>IF('વિદ્યાર્થી માહિતી'!C43="","",'સિદ્ધિ+કૃપા'!AE46)</f>
        <v/>
      </c>
      <c r="DG48" s="101" t="str">
        <f>IF('વિદ્યાર્થી માહિતી'!C43="","",'સિદ્ધિ+કૃપા'!AF46)</f>
        <v/>
      </c>
      <c r="DH48" s="101" t="str">
        <f>IF('વિદ્યાર્થી માહિતી'!C43="","",SUM(DE48:DG48))</f>
        <v/>
      </c>
      <c r="DI48" s="106" t="str">
        <f t="shared" si="11"/>
        <v/>
      </c>
      <c r="DJ48" s="25" t="str">
        <f>IF('વિદ્યાર્થી માહિતી'!M43="","",'વિદ્યાર્થી માહિતી'!M43)</f>
        <v/>
      </c>
      <c r="DK48" s="41" t="str">
        <f>IF('વિદ્યાર્થી માહિતી'!C43="","",'વિદ્યાર્થી માહિતી'!B43)</f>
        <v/>
      </c>
      <c r="DL48" s="41" t="str">
        <f>IF('વિદ્યાર્થી માહિતી'!C43="","",'વિદ્યાર્થી માહિતી'!C43)</f>
        <v/>
      </c>
      <c r="DM48" s="101" t="str">
        <f>IF('વિદ્યાર્થી માહિતી'!C43="","",'T-3'!P46)</f>
        <v/>
      </c>
      <c r="DN48" s="101" t="str">
        <f>IF('વિદ્યાર્થી માહિતી'!C43="","",'T-3'!Q46)</f>
        <v/>
      </c>
      <c r="DO48" s="102" t="str">
        <f>IF('વિદ્યાર્થી માહિતી'!C43="","",આંતરિક!BD46)</f>
        <v/>
      </c>
      <c r="DP48" s="104" t="str">
        <f>IF('વિદ્યાર્થી માહિતી'!C43="","",SUM(DM48:DO48))</f>
        <v/>
      </c>
      <c r="DQ48" s="105" t="str">
        <f>IF('વિદ્યાર્થી માહિતી'!C43="","",'સિદ્ધિ+કૃપા'!AH46)</f>
        <v/>
      </c>
      <c r="DR48" s="101" t="str">
        <f>IF('વિદ્યાર્થી માહિતી'!C43="","",'સિદ્ધિ+કૃપા'!AI46)</f>
        <v/>
      </c>
      <c r="DS48" s="101" t="str">
        <f>IF('વિદ્યાર્થી માહિતી'!C43="","",SUM(DP48:DR48))</f>
        <v/>
      </c>
      <c r="DT48" s="106" t="str">
        <f t="shared" si="12"/>
        <v/>
      </c>
      <c r="DU48" s="255" t="str">
        <f>IF('વિદ્યાર્થી માહિતી'!C43="","",IF(I48="LEFT","LEFT",IF(V48="LEFT","LEFT",IF(AI48="LEFT","LEFT",IF(AV48="LEFT","LEFT",IF(BI48="LEFT","LEFT",IF(BV48="LEFT","LEFT",IF(CI48="LEFT","LEFT","P"))))))))</f>
        <v/>
      </c>
      <c r="DV48" s="255" t="str">
        <f>IF('વિદ્યાર્થી માહિતી'!C43="","",IF(DU48="LEFT","LEFT",IF(L48&lt;33,"નાપાસ",IF(Y48&lt;33,"નાપાસ",IF(AL48&lt;33,"નાપાસ",IF(AY48&lt;33,"નાપાસ",IF(BL48&lt;33,"નાપાસ",IF(BY48&lt;33,"નાપાસ",IF(CL48&lt;33,"નાપાસ",IF(CW48&lt;33,"નાપાસ",IF(DH48&lt;33,"નાપાસ",IF(DS48&lt;33,"નાપાસ","પાસ"))))))))))))</f>
        <v/>
      </c>
      <c r="DW48" s="255" t="str">
        <f>IF('વિદ્યાર્થી માહિતી'!C43="","",IF(J48&gt;0,"સિદ્ધિગુણથી પાસ",IF(W48&gt;0,"સિદ્ધિગુણથી પાસ",IF(AJ48&gt;0,"સિદ્ધિગુણથી પાસ",IF(AW48&gt;0,"સિદ્ધિગુણથી પાસ",IF(BJ48&gt;0,"સિદ્ધિગુણથી પાસ",IF(BW48&gt;0,"સિદ્ધિગુણથી પાસ",IF(CJ48&gt;0,"સિદ્ધિગુણથી પાસ",DV48))))))))</f>
        <v/>
      </c>
      <c r="DX48" s="255" t="str">
        <f>IF('વિદ્યાર્થી માહિતી'!C43="","",IF(K48&gt;0,"કૃપાગુણથી પાસ",IF(X48&gt;0,"કૃપાગુણથી પાસ",IF(AK48&gt;0,"કૃપાગુણથી પાસ",IF(AX48&gt;0,"કૃપાગુણથી પાસ",IF(BK48&gt;0,"કૃપાગુણથી પાસ",IF(BX48&gt;0,"કૃપાગુણથી પાસ",IF(CK48&gt;0,"કૃપાગુણથી પાસ",DV48))))))))</f>
        <v/>
      </c>
      <c r="DY48" s="255" t="str">
        <f>IF('સમગ્ર પરિણામ '!DX48="કૃપાગુણથી પાસ","કૃપાગુણથી પાસ",IF(DW48="સિદ્ધિગુણથી પાસ","સિદ્ધિગુણથી પાસ",DX48))</f>
        <v/>
      </c>
      <c r="DZ48" s="130" t="str">
        <f>IF('વિદ્યાર્થી માહિતી'!C43="","",'વિદ્યાર્થી માહિતી'!G43)</f>
        <v/>
      </c>
      <c r="EA48" s="45" t="str">
        <f>'S1'!N45</f>
        <v/>
      </c>
    </row>
    <row r="49" spans="1:131" ht="23.25" customHeight="1" x14ac:dyDescent="0.2">
      <c r="A49" s="41">
        <f>'વિદ્યાર્થી માહિતી'!A44</f>
        <v>43</v>
      </c>
      <c r="B49" s="41" t="str">
        <f>IF('વિદ્યાર્થી માહિતી'!B44="","",'વિદ્યાર્થી માહિતી'!B44)</f>
        <v/>
      </c>
      <c r="C49" s="52" t="str">
        <f>IF('વિદ્યાર્થી માહિતી'!C44="","",'વિદ્યાર્થી માહિતી'!C44)</f>
        <v/>
      </c>
      <c r="D49" s="101" t="str">
        <f>IF('વિદ્યાર્થી માહિતી'!C44="","",'T-1'!F47)</f>
        <v/>
      </c>
      <c r="E49" s="101" t="str">
        <f>IF('વિદ્યાર્થી માહિતી'!C44="","",'T-2'!F47)</f>
        <v/>
      </c>
      <c r="F49" s="101" t="str">
        <f>IF('વિદ્યાર્થી માહિતી'!C44="","",'T-3'!E47)</f>
        <v/>
      </c>
      <c r="G49" s="102" t="str">
        <f>IF('વિદ્યાર્થી માહિતી'!C44="","",આંતરિક!H47)</f>
        <v/>
      </c>
      <c r="H49" s="103" t="str">
        <f t="shared" si="0"/>
        <v/>
      </c>
      <c r="I49" s="104" t="str">
        <f t="shared" si="1"/>
        <v/>
      </c>
      <c r="J49" s="105" t="str">
        <f>IF('વિદ્યાર્થી માહિતી'!C44="","",'સિદ્ધિ+કૃપા'!G47)</f>
        <v/>
      </c>
      <c r="K49" s="101" t="str">
        <f>IF('વિદ્યાર્થી માહિતી'!C44="","",'સિદ્ધિ+કૃપા'!H47)</f>
        <v/>
      </c>
      <c r="L49" s="101" t="str">
        <f t="shared" si="2"/>
        <v/>
      </c>
      <c r="M49" s="106" t="str">
        <f t="shared" si="3"/>
        <v/>
      </c>
      <c r="O49" s="41" t="str">
        <f>IF('વિદ્યાર્થી માહિતી'!B44="","",'વિદ્યાર્થી માહિતી'!B44)</f>
        <v/>
      </c>
      <c r="P49" s="41" t="str">
        <f>IF('વિદ્યાર્થી માહિતી'!C44="","",'વિદ્યાર્થી માહિતી'!C44)</f>
        <v/>
      </c>
      <c r="Q49" s="101" t="str">
        <f>IF('વિદ્યાર્થી માહિતી'!C44="","",'T-1'!G47)</f>
        <v/>
      </c>
      <c r="R49" s="101" t="str">
        <f>IF('વિદ્યાર્થી માહિતી'!C44="","",'T-2'!G47)</f>
        <v/>
      </c>
      <c r="S49" s="101" t="str">
        <f>IF('વિદ્યાર્થી માહિતી'!C44="","",'T-3'!F47)</f>
        <v/>
      </c>
      <c r="T49" s="102" t="str">
        <f>IF('વિદ્યાર્થી માહિતી'!C44="","",આંતરિક!N47)</f>
        <v/>
      </c>
      <c r="U49" s="103" t="str">
        <f>IF('વિદ્યાર્થી માહિતી'!C44="","",ROUND(SUM(Q49:T49),0))</f>
        <v/>
      </c>
      <c r="V49" s="104" t="str">
        <f>IF('વિદ્યાર્થી માહિતી'!C44="","",IF(S49="LEFT","LEFT",ROUND(U49/2,0)))</f>
        <v/>
      </c>
      <c r="W49" s="105" t="str">
        <f>IF('વિદ્યાર્થી માહિતી'!C44="","",'સિદ્ધિ+કૃપા'!J47)</f>
        <v/>
      </c>
      <c r="X49" s="101" t="str">
        <f>IF('વિદ્યાર્થી માહિતી'!C44="","",'સિદ્ધિ+કૃપા'!K47)</f>
        <v/>
      </c>
      <c r="Y49" s="101" t="str">
        <f>IF('વિદ્યાર્થી માહિતી'!C44="","",IF(S49="LEFT","LEFT",SUM(V49:X49)))</f>
        <v/>
      </c>
      <c r="Z49" s="106" t="str">
        <f t="shared" si="4"/>
        <v/>
      </c>
      <c r="AB49" s="41" t="str">
        <f>IF('વિદ્યાર્થી માહિતી'!B44="","",'વિદ્યાર્થી માહિતી'!B44)</f>
        <v/>
      </c>
      <c r="AC49" s="41" t="str">
        <f>IF('વિદ્યાર્થી માહિતી'!C44="","",'વિદ્યાર્થી માહિતી'!C44)</f>
        <v/>
      </c>
      <c r="AD49" s="101" t="str">
        <f>IF('વિદ્યાર્થી માહિતી'!C44="","",'T-1'!H47)</f>
        <v/>
      </c>
      <c r="AE49" s="101" t="str">
        <f>IF('વિદ્યાર્થી માહિતી'!C44="","",'T-2'!H47)</f>
        <v/>
      </c>
      <c r="AF49" s="101" t="str">
        <f>IF('વિદ્યાર્થી માહિતી'!C44="","",'T-3'!G47)</f>
        <v/>
      </c>
      <c r="AG49" s="102" t="str">
        <f>IF('વિદ્યાર્થી માહિતી'!C44="","",આંતરિક!T47)</f>
        <v/>
      </c>
      <c r="AH49" s="103" t="str">
        <f>IF('વિદ્યાર્થી માહિતી'!C44="","",ROUND(SUM(AD49:AG49),0))</f>
        <v/>
      </c>
      <c r="AI49" s="104" t="str">
        <f>IF('વિદ્યાર્થી માહિતી'!C44="","",IF(AF49="LEFT","LEFT",ROUND(AH49/2,0)))</f>
        <v/>
      </c>
      <c r="AJ49" s="105" t="str">
        <f>IF('વિદ્યાર્થી માહિતી'!C44="","",'સિદ્ધિ+કૃપા'!M47)</f>
        <v/>
      </c>
      <c r="AK49" s="101" t="str">
        <f>IF('વિદ્યાર્થી માહિતી'!C44="","",'સિદ્ધિ+કૃપા'!N47)</f>
        <v/>
      </c>
      <c r="AL49" s="101" t="str">
        <f>IF('વિદ્યાર્થી માહિતી'!C44="","",IF(AF49="LEFT","LEFT",SUM(AI49:AK49)))</f>
        <v/>
      </c>
      <c r="AM49" s="106" t="str">
        <f t="shared" si="5"/>
        <v/>
      </c>
      <c r="AO49" s="41" t="str">
        <f>IF('વિદ્યાર્થી માહિતી'!B44="","",'વિદ્યાર્થી માહિતી'!B44)</f>
        <v/>
      </c>
      <c r="AP49" s="41" t="str">
        <f>IF('વિદ્યાર્થી માહિતી'!C44="","",'વિદ્યાર્થી માહિતી'!C44)</f>
        <v/>
      </c>
      <c r="AQ49" s="101" t="str">
        <f>IF('વિદ્યાર્થી માહિતી'!C44="","",'T-1'!I47)</f>
        <v/>
      </c>
      <c r="AR49" s="101" t="str">
        <f>IF('વિદ્યાર્થી માહિતી'!C44="","",'T-2'!I47)</f>
        <v/>
      </c>
      <c r="AS49" s="101" t="str">
        <f>IF('વિદ્યાર્થી માહિતી'!C44="","",'T-3'!H47)</f>
        <v/>
      </c>
      <c r="AT49" s="102" t="str">
        <f>IF('વિદ્યાર્થી માહિતી'!C44="","",આંતરિક!Z47)</f>
        <v/>
      </c>
      <c r="AU49" s="103" t="str">
        <f>IF('વિદ્યાર્થી માહિતી'!C44="","",ROUND(SUM(AQ49:AT49),0))</f>
        <v/>
      </c>
      <c r="AV49" s="104" t="str">
        <f>IF('વિદ્યાર્થી માહિતી'!C44="","",IF(AS49="LEFT","LEFT",ROUND(AU49/2,0)))</f>
        <v/>
      </c>
      <c r="AW49" s="105" t="str">
        <f>IF('વિદ્યાર્થી માહિતી'!C44="","",'સિદ્ધિ+કૃપા'!P47)</f>
        <v/>
      </c>
      <c r="AX49" s="101" t="str">
        <f>IF('વિદ્યાર્થી માહિતી'!C44="","",'સિદ્ધિ+કૃપા'!Q47)</f>
        <v/>
      </c>
      <c r="AY49" s="101" t="str">
        <f>IF('વિદ્યાર્થી માહિતી'!C44="","",IF(AS49="LEFT","LEFT",SUM(AV49:AX49)))</f>
        <v/>
      </c>
      <c r="AZ49" s="106" t="str">
        <f t="shared" si="6"/>
        <v/>
      </c>
      <c r="BB49" s="41" t="str">
        <f>IF('વિદ્યાર્થી માહિતી'!C44="","",'વિદ્યાર્થી માહિતી'!B44)</f>
        <v/>
      </c>
      <c r="BC49" s="41" t="str">
        <f>IF('વિદ્યાર્થી માહિતી'!C44="","",'વિદ્યાર્થી માહિતી'!C44)</f>
        <v/>
      </c>
      <c r="BD49" s="101" t="str">
        <f>IF('વિદ્યાર્થી માહિતી'!C44="","",'T-1'!J47)</f>
        <v/>
      </c>
      <c r="BE49" s="101" t="str">
        <f>IF('વિદ્યાર્થી માહિતી'!C44="","",'T-2'!J47)</f>
        <v/>
      </c>
      <c r="BF49" s="101" t="str">
        <f>IF('વિદ્યાર્થી માહિતી'!C44="","",'T-3'!I47)</f>
        <v/>
      </c>
      <c r="BG49" s="102" t="str">
        <f>IF('વિદ્યાર્થી માહિતી'!C44="","",આંતરિક!AF47)</f>
        <v/>
      </c>
      <c r="BH49" s="103" t="str">
        <f>IF('વિદ્યાર્થી માહિતી'!C44="","",ROUND(SUM(BD49:BG49),0))</f>
        <v/>
      </c>
      <c r="BI49" s="104" t="str">
        <f>IF('વિદ્યાર્થી માહિતી'!C44="","",IF(BF49="LEFT","LEFT",ROUND(BH49/2,0)))</f>
        <v/>
      </c>
      <c r="BJ49" s="105" t="str">
        <f>IF('વિદ્યાર્થી માહિતી'!C44="","",'સિદ્ધિ+કૃપા'!S47)</f>
        <v/>
      </c>
      <c r="BK49" s="101" t="str">
        <f>IF('વિદ્યાર્થી માહિતી'!C44="","",'સિદ્ધિ+કૃપા'!T47)</f>
        <v/>
      </c>
      <c r="BL49" s="101" t="str">
        <f>IF('વિદ્યાર્થી માહિતી'!C44="","",IF(BF49="LEFT","LEFT",SUM(BI49:BK49)))</f>
        <v/>
      </c>
      <c r="BM49" s="106" t="str">
        <f t="shared" si="7"/>
        <v/>
      </c>
      <c r="BO49" s="41" t="str">
        <f>IF('વિદ્યાર્થી માહિતી'!C44="","",'વિદ્યાર્થી માહિતી'!B44)</f>
        <v/>
      </c>
      <c r="BP49" s="41" t="str">
        <f>IF('વિદ્યાર્થી માહિતી'!C44="","",'વિદ્યાર્થી માહિતી'!C44)</f>
        <v/>
      </c>
      <c r="BQ49" s="101" t="str">
        <f>IF('વિદ્યાર્થી માહિતી'!C44="","",'T-1'!K47)</f>
        <v/>
      </c>
      <c r="BR49" s="101" t="str">
        <f>IF('વિદ્યાર્થી માહિતી'!C44="","",'T-2'!K47)</f>
        <v/>
      </c>
      <c r="BS49" s="101" t="str">
        <f>IF('વિદ્યાર્થી માહિતી'!C44="","",'T-3'!J47)</f>
        <v/>
      </c>
      <c r="BT49" s="102" t="str">
        <f>IF('વિદ્યાર્થી માહિતી'!C44="","",આંતરિક!AL47)</f>
        <v/>
      </c>
      <c r="BU49" s="103" t="str">
        <f>IF('વિદ્યાર્થી માહિતી'!C44="","",ROUND(SUM(BQ49:BT49),0))</f>
        <v/>
      </c>
      <c r="BV49" s="104" t="str">
        <f>IF('વિદ્યાર્થી માહિતી'!C44="","",IF(BS49="LEFT","LEFT",ROUND(BU49/2,0)))</f>
        <v/>
      </c>
      <c r="BW49" s="105" t="str">
        <f>IF('વિદ્યાર્થી માહિતી'!C44="","",'સિદ્ધિ+કૃપા'!V47)</f>
        <v/>
      </c>
      <c r="BX49" s="101" t="str">
        <f>IF('વિદ્યાર્થી માહિતી'!C44="","",'સિદ્ધિ+કૃપા'!W47)</f>
        <v/>
      </c>
      <c r="BY49" s="101" t="str">
        <f>IF('વિદ્યાર્થી માહિતી'!C44="","",IF(BS49="LEFT","LEFT",SUM(BV49:BX49)))</f>
        <v/>
      </c>
      <c r="BZ49" s="106" t="str">
        <f t="shared" si="8"/>
        <v/>
      </c>
      <c r="CB49" s="41" t="str">
        <f>IF('વિદ્યાર્થી માહિતી'!C44="","",'વિદ્યાર્થી માહિતી'!B44)</f>
        <v/>
      </c>
      <c r="CC49" s="41" t="str">
        <f>IF('વિદ્યાર્થી માહિતી'!C44="","",'વિદ્યાર્થી માહિતી'!C44)</f>
        <v/>
      </c>
      <c r="CD49" s="101" t="str">
        <f>IF('વિદ્યાર્થી માહિતી'!C44="","",'T-1'!L47)</f>
        <v/>
      </c>
      <c r="CE49" s="101" t="str">
        <f>IF('વિદ્યાર્થી માહિતી'!C44="","",'T-2'!L47)</f>
        <v/>
      </c>
      <c r="CF49" s="101" t="str">
        <f>IF('વિદ્યાર્થી માહિતી'!C44="","",'T-3'!K47)</f>
        <v/>
      </c>
      <c r="CG49" s="102" t="str">
        <f>IF('વિદ્યાર્થી માહિતી'!C44="","",આંતરિક!AR47)</f>
        <v/>
      </c>
      <c r="CH49" s="103" t="str">
        <f>IF('વિદ્યાર્થી માહિતી'!C44="","",ROUND(SUM(CD49:CG49),0))</f>
        <v/>
      </c>
      <c r="CI49" s="104" t="str">
        <f>IF('વિદ્યાર્થી માહિતી'!C44="","",IF(CF49="LEFT","LEFT",ROUND(CH49/2,0)))</f>
        <v/>
      </c>
      <c r="CJ49" s="105" t="str">
        <f>IF('વિદ્યાર્થી માહિતી'!C44="","",'સિદ્ધિ+કૃપા'!Y47)</f>
        <v/>
      </c>
      <c r="CK49" s="101" t="str">
        <f>IF('વિદ્યાર્થી માહિતી'!C44="","",'સિદ્ધિ+કૃપા'!Z47)</f>
        <v/>
      </c>
      <c r="CL49" s="101" t="str">
        <f>IF('વિદ્યાર્થી માહિતી'!C44="","",IF(CF49="LEFT","LEFT",SUM(CI49:CK49)))</f>
        <v/>
      </c>
      <c r="CM49" s="106" t="str">
        <f t="shared" si="9"/>
        <v/>
      </c>
      <c r="CO49" s="41" t="str">
        <f>IF('વિદ્યાર્થી માહિતી'!B44="","",'વિદ્યાર્થી માહિતી'!B44)</f>
        <v/>
      </c>
      <c r="CP49" s="41" t="str">
        <f>IF('વિદ્યાર્થી માહિતી'!C44="","",'વિદ્યાર્થી માહિતી'!C44)</f>
        <v/>
      </c>
      <c r="CQ49" s="101" t="str">
        <f>IF('વિદ્યાર્થી માહિતી'!C44="","",'T-3'!L47)</f>
        <v/>
      </c>
      <c r="CR49" s="101" t="str">
        <f>IF('વિદ્યાર્થી માહિતી'!C44="","",'T-3'!M47)</f>
        <v/>
      </c>
      <c r="CS49" s="102" t="str">
        <f>IF('વિદ્યાર્થી માહિતી'!C44="","",આંતરિક!AV47)</f>
        <v/>
      </c>
      <c r="CT49" s="104" t="str">
        <f>IF('વિદ્યાર્થી માહિતી'!C44="","",SUM(CQ49:CS49))</f>
        <v/>
      </c>
      <c r="CU49" s="105" t="str">
        <f>IF('વિદ્યાર્થી માહિતી'!C44="","",'સિદ્ધિ+કૃપા'!AB47)</f>
        <v/>
      </c>
      <c r="CV49" s="101" t="str">
        <f>IF('વિદ્યાર્થી માહિતી'!C44="","",'સિદ્ધિ+કૃપા'!AC47)</f>
        <v/>
      </c>
      <c r="CW49" s="101" t="str">
        <f>IF('વિદ્યાર્થી માહિતી'!C44="","",SUM(CT49:CV49))</f>
        <v/>
      </c>
      <c r="CX49" s="106" t="str">
        <f t="shared" si="10"/>
        <v/>
      </c>
      <c r="CZ49" s="41" t="str">
        <f>IF('વિદ્યાર્થી માહિતી'!C44="","",'વિદ્યાર્થી માહિતી'!B44)</f>
        <v/>
      </c>
      <c r="DA49" s="41" t="str">
        <f>IF('વિદ્યાર્થી માહિતી'!C44="","",'વિદ્યાર્થી માહિતી'!C44)</f>
        <v/>
      </c>
      <c r="DB49" s="101" t="str">
        <f>IF('વિદ્યાર્થી માહિતી'!C44="","",'T-3'!N47)</f>
        <v/>
      </c>
      <c r="DC49" s="101" t="str">
        <f>IF('વિદ્યાર્થી માહિતી'!C44="","",'T-3'!O47)</f>
        <v/>
      </c>
      <c r="DD49" s="102" t="str">
        <f>IF('વિદ્યાર્થી માહિતી'!C44="","",આંતરિક!AZ47)</f>
        <v/>
      </c>
      <c r="DE49" s="104" t="str">
        <f>IF('વિદ્યાર્થી માહિતી'!C44="","",SUM(DB49:DD49))</f>
        <v/>
      </c>
      <c r="DF49" s="105" t="str">
        <f>IF('વિદ્યાર્થી માહિતી'!C44="","",'સિદ્ધિ+કૃપા'!AE47)</f>
        <v/>
      </c>
      <c r="DG49" s="101" t="str">
        <f>IF('વિદ્યાર્થી માહિતી'!C44="","",'સિદ્ધિ+કૃપા'!AF47)</f>
        <v/>
      </c>
      <c r="DH49" s="101" t="str">
        <f>IF('વિદ્યાર્થી માહિતી'!C44="","",SUM(DE49:DG49))</f>
        <v/>
      </c>
      <c r="DI49" s="106" t="str">
        <f t="shared" si="11"/>
        <v/>
      </c>
      <c r="DJ49" s="25" t="str">
        <f>IF('વિદ્યાર્થી માહિતી'!M44="","",'વિદ્યાર્થી માહિતી'!M44)</f>
        <v/>
      </c>
      <c r="DK49" s="41" t="str">
        <f>IF('વિદ્યાર્થી માહિતી'!C44="","",'વિદ્યાર્થી માહિતી'!B44)</f>
        <v/>
      </c>
      <c r="DL49" s="41" t="str">
        <f>IF('વિદ્યાર્થી માહિતી'!C44="","",'વિદ્યાર્થી માહિતી'!C44)</f>
        <v/>
      </c>
      <c r="DM49" s="101" t="str">
        <f>IF('વિદ્યાર્થી માહિતી'!C44="","",'T-3'!P47)</f>
        <v/>
      </c>
      <c r="DN49" s="101" t="str">
        <f>IF('વિદ્યાર્થી માહિતી'!C44="","",'T-3'!Q47)</f>
        <v/>
      </c>
      <c r="DO49" s="102" t="str">
        <f>IF('વિદ્યાર્થી માહિતી'!C44="","",આંતરિક!BD47)</f>
        <v/>
      </c>
      <c r="DP49" s="104" t="str">
        <f>IF('વિદ્યાર્થી માહિતી'!C44="","",SUM(DM49:DO49))</f>
        <v/>
      </c>
      <c r="DQ49" s="105" t="str">
        <f>IF('વિદ્યાર્થી માહિતી'!C44="","",'સિદ્ધિ+કૃપા'!AH47)</f>
        <v/>
      </c>
      <c r="DR49" s="101" t="str">
        <f>IF('વિદ્યાર્થી માહિતી'!C44="","",'સિદ્ધિ+કૃપા'!AI47)</f>
        <v/>
      </c>
      <c r="DS49" s="101" t="str">
        <f>IF('વિદ્યાર્થી માહિતી'!C44="","",SUM(DP49:DR49))</f>
        <v/>
      </c>
      <c r="DT49" s="106" t="str">
        <f t="shared" si="12"/>
        <v/>
      </c>
      <c r="DU49" s="255" t="str">
        <f>IF('વિદ્યાર્થી માહિતી'!C44="","",IF(I49="LEFT","LEFT",IF(V49="LEFT","LEFT",IF(AI49="LEFT","LEFT",IF(AV49="LEFT","LEFT",IF(BI49="LEFT","LEFT",IF(BV49="LEFT","LEFT",IF(CI49="LEFT","LEFT","P"))))))))</f>
        <v/>
      </c>
      <c r="DV49" s="255" t="str">
        <f>IF('વિદ્યાર્થી માહિતી'!C44="","",IF(DU49="LEFT","LEFT",IF(L49&lt;33,"નાપાસ",IF(Y49&lt;33,"નાપાસ",IF(AL49&lt;33,"નાપાસ",IF(AY49&lt;33,"નાપાસ",IF(BL49&lt;33,"નાપાસ",IF(BY49&lt;33,"નાપાસ",IF(CL49&lt;33,"નાપાસ",IF(CW49&lt;33,"નાપાસ",IF(DH49&lt;33,"નાપાસ",IF(DS49&lt;33,"નાપાસ","પાસ"))))))))))))</f>
        <v/>
      </c>
      <c r="DW49" s="255" t="str">
        <f>IF('વિદ્યાર્થી માહિતી'!C44="","",IF(J49&gt;0,"સિદ્ધિગુણથી પાસ",IF(W49&gt;0,"સિદ્ધિગુણથી પાસ",IF(AJ49&gt;0,"સિદ્ધિગુણથી પાસ",IF(AW49&gt;0,"સિદ્ધિગુણથી પાસ",IF(BJ49&gt;0,"સિદ્ધિગુણથી પાસ",IF(BW49&gt;0,"સિદ્ધિગુણથી પાસ",IF(CJ49&gt;0,"સિદ્ધિગુણથી પાસ",DV49))))))))</f>
        <v/>
      </c>
      <c r="DX49" s="255" t="str">
        <f>IF('વિદ્યાર્થી માહિતી'!C44="","",IF(K49&gt;0,"કૃપાગુણથી પાસ",IF(X49&gt;0,"કૃપાગુણથી પાસ",IF(AK49&gt;0,"કૃપાગુણથી પાસ",IF(AX49&gt;0,"કૃપાગુણથી પાસ",IF(BK49&gt;0,"કૃપાગુણથી પાસ",IF(BX49&gt;0,"કૃપાગુણથી પાસ",IF(CK49&gt;0,"કૃપાગુણથી પાસ",DV49))))))))</f>
        <v/>
      </c>
      <c r="DY49" s="255" t="str">
        <f>IF('સમગ્ર પરિણામ '!DX49="કૃપાગુણથી પાસ","કૃપાગુણથી પાસ",IF(DW49="સિદ્ધિગુણથી પાસ","સિદ્ધિગુણથી પાસ",DX49))</f>
        <v/>
      </c>
      <c r="DZ49" s="130" t="str">
        <f>IF('વિદ્યાર્થી માહિતી'!C44="","",'વિદ્યાર્થી માહિતી'!G44)</f>
        <v/>
      </c>
      <c r="EA49" s="45" t="str">
        <f>'S1'!N46</f>
        <v/>
      </c>
    </row>
    <row r="50" spans="1:131" ht="23.25" customHeight="1" x14ac:dyDescent="0.2">
      <c r="A50" s="41">
        <f>'વિદ્યાર્થી માહિતી'!A45</f>
        <v>44</v>
      </c>
      <c r="B50" s="41" t="str">
        <f>IF('વિદ્યાર્થી માહિતી'!B45="","",'વિદ્યાર્થી માહિતી'!B45)</f>
        <v/>
      </c>
      <c r="C50" s="52" t="str">
        <f>IF('વિદ્યાર્થી માહિતી'!C45="","",'વિદ્યાર્થી માહિતી'!C45)</f>
        <v/>
      </c>
      <c r="D50" s="101" t="str">
        <f>IF('વિદ્યાર્થી માહિતી'!C45="","",'T-1'!F48)</f>
        <v/>
      </c>
      <c r="E50" s="101" t="str">
        <f>IF('વિદ્યાર્થી માહિતી'!C45="","",'T-2'!F48)</f>
        <v/>
      </c>
      <c r="F50" s="101" t="str">
        <f>IF('વિદ્યાર્થી માહિતી'!C45="","",'T-3'!E48)</f>
        <v/>
      </c>
      <c r="G50" s="102" t="str">
        <f>IF('વિદ્યાર્થી માહિતી'!C45="","",આંતરિક!H48)</f>
        <v/>
      </c>
      <c r="H50" s="103" t="str">
        <f t="shared" si="0"/>
        <v/>
      </c>
      <c r="I50" s="104" t="str">
        <f t="shared" si="1"/>
        <v/>
      </c>
      <c r="J50" s="105" t="str">
        <f>IF('વિદ્યાર્થી માહિતી'!C45="","",'સિદ્ધિ+કૃપા'!G48)</f>
        <v/>
      </c>
      <c r="K50" s="101" t="str">
        <f>IF('વિદ્યાર્થી માહિતી'!C45="","",'સિદ્ધિ+કૃપા'!H48)</f>
        <v/>
      </c>
      <c r="L50" s="101" t="str">
        <f t="shared" si="2"/>
        <v/>
      </c>
      <c r="M50" s="106" t="str">
        <f t="shared" si="3"/>
        <v/>
      </c>
      <c r="O50" s="41" t="str">
        <f>IF('વિદ્યાર્થી માહિતી'!B45="","",'વિદ્યાર્થી માહિતી'!B45)</f>
        <v/>
      </c>
      <c r="P50" s="41" t="str">
        <f>IF('વિદ્યાર્થી માહિતી'!C45="","",'વિદ્યાર્થી માહિતી'!C45)</f>
        <v/>
      </c>
      <c r="Q50" s="101" t="str">
        <f>IF('વિદ્યાર્થી માહિતી'!C45="","",'T-1'!G48)</f>
        <v/>
      </c>
      <c r="R50" s="101" t="str">
        <f>IF('વિદ્યાર્થી માહિતી'!C45="","",'T-2'!G48)</f>
        <v/>
      </c>
      <c r="S50" s="101" t="str">
        <f>IF('વિદ્યાર્થી માહિતી'!C45="","",'T-3'!F48)</f>
        <v/>
      </c>
      <c r="T50" s="102" t="str">
        <f>IF('વિદ્યાર્થી માહિતી'!C45="","",આંતરિક!N48)</f>
        <v/>
      </c>
      <c r="U50" s="103" t="str">
        <f>IF('વિદ્યાર્થી માહિતી'!C45="","",ROUND(SUM(Q50:T50),0))</f>
        <v/>
      </c>
      <c r="V50" s="104" t="str">
        <f>IF('વિદ્યાર્થી માહિતી'!C45="","",IF(S50="LEFT","LEFT",ROUND(U50/2,0)))</f>
        <v/>
      </c>
      <c r="W50" s="105" t="str">
        <f>IF('વિદ્યાર્થી માહિતી'!C45="","",'સિદ્ધિ+કૃપા'!J48)</f>
        <v/>
      </c>
      <c r="X50" s="101" t="str">
        <f>IF('વિદ્યાર્થી માહિતી'!C45="","",'સિદ્ધિ+કૃપા'!K48)</f>
        <v/>
      </c>
      <c r="Y50" s="101" t="str">
        <f>IF('વિદ્યાર્થી માહિતી'!C45="","",IF(S50="LEFT","LEFT",SUM(V50:X50)))</f>
        <v/>
      </c>
      <c r="Z50" s="106" t="str">
        <f t="shared" si="4"/>
        <v/>
      </c>
      <c r="AB50" s="41" t="str">
        <f>IF('વિદ્યાર્થી માહિતી'!B45="","",'વિદ્યાર્થી માહિતી'!B45)</f>
        <v/>
      </c>
      <c r="AC50" s="41" t="str">
        <f>IF('વિદ્યાર્થી માહિતી'!C45="","",'વિદ્યાર્થી માહિતી'!C45)</f>
        <v/>
      </c>
      <c r="AD50" s="101" t="str">
        <f>IF('વિદ્યાર્થી માહિતી'!C45="","",'T-1'!H48)</f>
        <v/>
      </c>
      <c r="AE50" s="101" t="str">
        <f>IF('વિદ્યાર્થી માહિતી'!C45="","",'T-2'!H48)</f>
        <v/>
      </c>
      <c r="AF50" s="101" t="str">
        <f>IF('વિદ્યાર્થી માહિતી'!C45="","",'T-3'!G48)</f>
        <v/>
      </c>
      <c r="AG50" s="102" t="str">
        <f>IF('વિદ્યાર્થી માહિતી'!C45="","",આંતરિક!T48)</f>
        <v/>
      </c>
      <c r="AH50" s="103" t="str">
        <f>IF('વિદ્યાર્થી માહિતી'!C45="","",ROUND(SUM(AD50:AG50),0))</f>
        <v/>
      </c>
      <c r="AI50" s="104" t="str">
        <f>IF('વિદ્યાર્થી માહિતી'!C45="","",IF(AF50="LEFT","LEFT",ROUND(AH50/2,0)))</f>
        <v/>
      </c>
      <c r="AJ50" s="105" t="str">
        <f>IF('વિદ્યાર્થી માહિતી'!C45="","",'સિદ્ધિ+કૃપા'!M48)</f>
        <v/>
      </c>
      <c r="AK50" s="101" t="str">
        <f>IF('વિદ્યાર્થી માહિતી'!C45="","",'સિદ્ધિ+કૃપા'!N48)</f>
        <v/>
      </c>
      <c r="AL50" s="101" t="str">
        <f>IF('વિદ્યાર્થી માહિતી'!C45="","",IF(AF50="LEFT","LEFT",SUM(AI50:AK50)))</f>
        <v/>
      </c>
      <c r="AM50" s="106" t="str">
        <f t="shared" si="5"/>
        <v/>
      </c>
      <c r="AO50" s="41" t="str">
        <f>IF('વિદ્યાર્થી માહિતી'!B45="","",'વિદ્યાર્થી માહિતી'!B45)</f>
        <v/>
      </c>
      <c r="AP50" s="41" t="str">
        <f>IF('વિદ્યાર્થી માહિતી'!C45="","",'વિદ્યાર્થી માહિતી'!C45)</f>
        <v/>
      </c>
      <c r="AQ50" s="101" t="str">
        <f>IF('વિદ્યાર્થી માહિતી'!C45="","",'T-1'!I48)</f>
        <v/>
      </c>
      <c r="AR50" s="101" t="str">
        <f>IF('વિદ્યાર્થી માહિતી'!C45="","",'T-2'!I48)</f>
        <v/>
      </c>
      <c r="AS50" s="101" t="str">
        <f>IF('વિદ્યાર્થી માહિતી'!C45="","",'T-3'!H48)</f>
        <v/>
      </c>
      <c r="AT50" s="102" t="str">
        <f>IF('વિદ્યાર્થી માહિતી'!C45="","",આંતરિક!Z48)</f>
        <v/>
      </c>
      <c r="AU50" s="103" t="str">
        <f>IF('વિદ્યાર્થી માહિતી'!C45="","",ROUND(SUM(AQ50:AT50),0))</f>
        <v/>
      </c>
      <c r="AV50" s="104" t="str">
        <f>IF('વિદ્યાર્થી માહિતી'!C45="","",IF(AS50="LEFT","LEFT",ROUND(AU50/2,0)))</f>
        <v/>
      </c>
      <c r="AW50" s="105" t="str">
        <f>IF('વિદ્યાર્થી માહિતી'!C45="","",'સિદ્ધિ+કૃપા'!P48)</f>
        <v/>
      </c>
      <c r="AX50" s="101" t="str">
        <f>IF('વિદ્યાર્થી માહિતી'!C45="","",'સિદ્ધિ+કૃપા'!Q48)</f>
        <v/>
      </c>
      <c r="AY50" s="101" t="str">
        <f>IF('વિદ્યાર્થી માહિતી'!C45="","",IF(AS50="LEFT","LEFT",SUM(AV50:AX50)))</f>
        <v/>
      </c>
      <c r="AZ50" s="106" t="str">
        <f t="shared" si="6"/>
        <v/>
      </c>
      <c r="BB50" s="41" t="str">
        <f>IF('વિદ્યાર્થી માહિતી'!C45="","",'વિદ્યાર્થી માહિતી'!B45)</f>
        <v/>
      </c>
      <c r="BC50" s="41" t="str">
        <f>IF('વિદ્યાર્થી માહિતી'!C45="","",'વિદ્યાર્થી માહિતી'!C45)</f>
        <v/>
      </c>
      <c r="BD50" s="101" t="str">
        <f>IF('વિદ્યાર્થી માહિતી'!C45="","",'T-1'!J48)</f>
        <v/>
      </c>
      <c r="BE50" s="101" t="str">
        <f>IF('વિદ્યાર્થી માહિતી'!C45="","",'T-2'!J48)</f>
        <v/>
      </c>
      <c r="BF50" s="101" t="str">
        <f>IF('વિદ્યાર્થી માહિતી'!C45="","",'T-3'!I48)</f>
        <v/>
      </c>
      <c r="BG50" s="102" t="str">
        <f>IF('વિદ્યાર્થી માહિતી'!C45="","",આંતરિક!AF48)</f>
        <v/>
      </c>
      <c r="BH50" s="103" t="str">
        <f>IF('વિદ્યાર્થી માહિતી'!C45="","",ROUND(SUM(BD50:BG50),0))</f>
        <v/>
      </c>
      <c r="BI50" s="104" t="str">
        <f>IF('વિદ્યાર્થી માહિતી'!C45="","",IF(BF50="LEFT","LEFT",ROUND(BH50/2,0)))</f>
        <v/>
      </c>
      <c r="BJ50" s="105" t="str">
        <f>IF('વિદ્યાર્થી માહિતી'!C45="","",'સિદ્ધિ+કૃપા'!S48)</f>
        <v/>
      </c>
      <c r="BK50" s="101" t="str">
        <f>IF('વિદ્યાર્થી માહિતી'!C45="","",'સિદ્ધિ+કૃપા'!T48)</f>
        <v/>
      </c>
      <c r="BL50" s="101" t="str">
        <f>IF('વિદ્યાર્થી માહિતી'!C45="","",IF(BF50="LEFT","LEFT",SUM(BI50:BK50)))</f>
        <v/>
      </c>
      <c r="BM50" s="106" t="str">
        <f t="shared" si="7"/>
        <v/>
      </c>
      <c r="BO50" s="41" t="str">
        <f>IF('વિદ્યાર્થી માહિતી'!C45="","",'વિદ્યાર્થી માહિતી'!B45)</f>
        <v/>
      </c>
      <c r="BP50" s="41" t="str">
        <f>IF('વિદ્યાર્થી માહિતી'!C45="","",'વિદ્યાર્થી માહિતી'!C45)</f>
        <v/>
      </c>
      <c r="BQ50" s="101" t="str">
        <f>IF('વિદ્યાર્થી માહિતી'!C45="","",'T-1'!K48)</f>
        <v/>
      </c>
      <c r="BR50" s="101" t="str">
        <f>IF('વિદ્યાર્થી માહિતી'!C45="","",'T-2'!K48)</f>
        <v/>
      </c>
      <c r="BS50" s="101" t="str">
        <f>IF('વિદ્યાર્થી માહિતી'!C45="","",'T-3'!J48)</f>
        <v/>
      </c>
      <c r="BT50" s="102" t="str">
        <f>IF('વિદ્યાર્થી માહિતી'!C45="","",આંતરિક!AL48)</f>
        <v/>
      </c>
      <c r="BU50" s="103" t="str">
        <f>IF('વિદ્યાર્થી માહિતી'!C45="","",ROUND(SUM(BQ50:BT50),0))</f>
        <v/>
      </c>
      <c r="BV50" s="104" t="str">
        <f>IF('વિદ્યાર્થી માહિતી'!C45="","",IF(BS50="LEFT","LEFT",ROUND(BU50/2,0)))</f>
        <v/>
      </c>
      <c r="BW50" s="105" t="str">
        <f>IF('વિદ્યાર્થી માહિતી'!C45="","",'સિદ્ધિ+કૃપા'!V48)</f>
        <v/>
      </c>
      <c r="BX50" s="101" t="str">
        <f>IF('વિદ્યાર્થી માહિતી'!C45="","",'સિદ્ધિ+કૃપા'!W48)</f>
        <v/>
      </c>
      <c r="BY50" s="101" t="str">
        <f>IF('વિદ્યાર્થી માહિતી'!C45="","",IF(BS50="LEFT","LEFT",SUM(BV50:BX50)))</f>
        <v/>
      </c>
      <c r="BZ50" s="106" t="str">
        <f t="shared" si="8"/>
        <v/>
      </c>
      <c r="CB50" s="41" t="str">
        <f>IF('વિદ્યાર્થી માહિતી'!C45="","",'વિદ્યાર્થી માહિતી'!B45)</f>
        <v/>
      </c>
      <c r="CC50" s="41" t="str">
        <f>IF('વિદ્યાર્થી માહિતી'!C45="","",'વિદ્યાર્થી માહિતી'!C45)</f>
        <v/>
      </c>
      <c r="CD50" s="101" t="str">
        <f>IF('વિદ્યાર્થી માહિતી'!C45="","",'T-1'!L48)</f>
        <v/>
      </c>
      <c r="CE50" s="101" t="str">
        <f>IF('વિદ્યાર્થી માહિતી'!C45="","",'T-2'!L48)</f>
        <v/>
      </c>
      <c r="CF50" s="101" t="str">
        <f>IF('વિદ્યાર્થી માહિતી'!C45="","",'T-3'!K48)</f>
        <v/>
      </c>
      <c r="CG50" s="102" t="str">
        <f>IF('વિદ્યાર્થી માહિતી'!C45="","",આંતરિક!AR48)</f>
        <v/>
      </c>
      <c r="CH50" s="103" t="str">
        <f>IF('વિદ્યાર્થી માહિતી'!C45="","",ROUND(SUM(CD50:CG50),0))</f>
        <v/>
      </c>
      <c r="CI50" s="104" t="str">
        <f>IF('વિદ્યાર્થી માહિતી'!C45="","",IF(CF50="LEFT","LEFT",ROUND(CH50/2,0)))</f>
        <v/>
      </c>
      <c r="CJ50" s="105" t="str">
        <f>IF('વિદ્યાર્થી માહિતી'!C45="","",'સિદ્ધિ+કૃપા'!Y48)</f>
        <v/>
      </c>
      <c r="CK50" s="101" t="str">
        <f>IF('વિદ્યાર્થી માહિતી'!C45="","",'સિદ્ધિ+કૃપા'!Z48)</f>
        <v/>
      </c>
      <c r="CL50" s="101" t="str">
        <f>IF('વિદ્યાર્થી માહિતી'!C45="","",IF(CF50="LEFT","LEFT",SUM(CI50:CK50)))</f>
        <v/>
      </c>
      <c r="CM50" s="106" t="str">
        <f t="shared" si="9"/>
        <v/>
      </c>
      <c r="CO50" s="41" t="str">
        <f>IF('વિદ્યાર્થી માહિતી'!B45="","",'વિદ્યાર્થી માહિતી'!B45)</f>
        <v/>
      </c>
      <c r="CP50" s="41" t="str">
        <f>IF('વિદ્યાર્થી માહિતી'!C45="","",'વિદ્યાર્થી માહિતી'!C45)</f>
        <v/>
      </c>
      <c r="CQ50" s="101" t="str">
        <f>IF('વિદ્યાર્થી માહિતી'!C45="","",'T-3'!L48)</f>
        <v/>
      </c>
      <c r="CR50" s="101" t="str">
        <f>IF('વિદ્યાર્થી માહિતી'!C45="","",'T-3'!M48)</f>
        <v/>
      </c>
      <c r="CS50" s="102" t="str">
        <f>IF('વિદ્યાર્થી માહિતી'!C45="","",આંતરિક!AV48)</f>
        <v/>
      </c>
      <c r="CT50" s="104" t="str">
        <f>IF('વિદ્યાર્થી માહિતી'!C45="","",SUM(CQ50:CS50))</f>
        <v/>
      </c>
      <c r="CU50" s="105" t="str">
        <f>IF('વિદ્યાર્થી માહિતી'!C45="","",'સિદ્ધિ+કૃપા'!AB48)</f>
        <v/>
      </c>
      <c r="CV50" s="101" t="str">
        <f>IF('વિદ્યાર્થી માહિતી'!C45="","",'સિદ્ધિ+કૃપા'!AC48)</f>
        <v/>
      </c>
      <c r="CW50" s="101" t="str">
        <f>IF('વિદ્યાર્થી માહિતી'!C45="","",SUM(CT50:CV50))</f>
        <v/>
      </c>
      <c r="CX50" s="106" t="str">
        <f t="shared" si="10"/>
        <v/>
      </c>
      <c r="CZ50" s="41" t="str">
        <f>IF('વિદ્યાર્થી માહિતી'!C45="","",'વિદ્યાર્થી માહિતી'!B45)</f>
        <v/>
      </c>
      <c r="DA50" s="41" t="str">
        <f>IF('વિદ્યાર્થી માહિતી'!C45="","",'વિદ્યાર્થી માહિતી'!C45)</f>
        <v/>
      </c>
      <c r="DB50" s="101" t="str">
        <f>IF('વિદ્યાર્થી માહિતી'!C45="","",'T-3'!N48)</f>
        <v/>
      </c>
      <c r="DC50" s="101" t="str">
        <f>IF('વિદ્યાર્થી માહિતી'!C45="","",'T-3'!O48)</f>
        <v/>
      </c>
      <c r="DD50" s="102" t="str">
        <f>IF('વિદ્યાર્થી માહિતી'!C45="","",આંતરિક!AZ48)</f>
        <v/>
      </c>
      <c r="DE50" s="104" t="str">
        <f>IF('વિદ્યાર્થી માહિતી'!C45="","",SUM(DB50:DD50))</f>
        <v/>
      </c>
      <c r="DF50" s="105" t="str">
        <f>IF('વિદ્યાર્થી માહિતી'!C45="","",'સિદ્ધિ+કૃપા'!AE48)</f>
        <v/>
      </c>
      <c r="DG50" s="101" t="str">
        <f>IF('વિદ્યાર્થી માહિતી'!C45="","",'સિદ્ધિ+કૃપા'!AF48)</f>
        <v/>
      </c>
      <c r="DH50" s="101" t="str">
        <f>IF('વિદ્યાર્થી માહિતી'!C45="","",SUM(DE50:DG50))</f>
        <v/>
      </c>
      <c r="DI50" s="106" t="str">
        <f t="shared" si="11"/>
        <v/>
      </c>
      <c r="DJ50" s="25" t="str">
        <f>IF('વિદ્યાર્થી માહિતી'!M45="","",'વિદ્યાર્થી માહિતી'!M45)</f>
        <v/>
      </c>
      <c r="DK50" s="41" t="str">
        <f>IF('વિદ્યાર્થી માહિતી'!C45="","",'વિદ્યાર્થી માહિતી'!B45)</f>
        <v/>
      </c>
      <c r="DL50" s="41" t="str">
        <f>IF('વિદ્યાર્થી માહિતી'!C45="","",'વિદ્યાર્થી માહિતી'!C45)</f>
        <v/>
      </c>
      <c r="DM50" s="101" t="str">
        <f>IF('વિદ્યાર્થી માહિતી'!C45="","",'T-3'!P48)</f>
        <v/>
      </c>
      <c r="DN50" s="101" t="str">
        <f>IF('વિદ્યાર્થી માહિતી'!C45="","",'T-3'!Q48)</f>
        <v/>
      </c>
      <c r="DO50" s="102" t="str">
        <f>IF('વિદ્યાર્થી માહિતી'!C45="","",આંતરિક!BD48)</f>
        <v/>
      </c>
      <c r="DP50" s="104" t="str">
        <f>IF('વિદ્યાર્થી માહિતી'!C45="","",SUM(DM50:DO50))</f>
        <v/>
      </c>
      <c r="DQ50" s="105" t="str">
        <f>IF('વિદ્યાર્થી માહિતી'!C45="","",'સિદ્ધિ+કૃપા'!AH48)</f>
        <v/>
      </c>
      <c r="DR50" s="101" t="str">
        <f>IF('વિદ્યાર્થી માહિતી'!C45="","",'સિદ્ધિ+કૃપા'!AI48)</f>
        <v/>
      </c>
      <c r="DS50" s="101" t="str">
        <f>IF('વિદ્યાર્થી માહિતી'!C45="","",SUM(DP50:DR50))</f>
        <v/>
      </c>
      <c r="DT50" s="106" t="str">
        <f t="shared" si="12"/>
        <v/>
      </c>
      <c r="DU50" s="255" t="str">
        <f>IF('વિદ્યાર્થી માહિતી'!C45="","",IF(I50="LEFT","LEFT",IF(V50="LEFT","LEFT",IF(AI50="LEFT","LEFT",IF(AV50="LEFT","LEFT",IF(BI50="LEFT","LEFT",IF(BV50="LEFT","LEFT",IF(CI50="LEFT","LEFT","P"))))))))</f>
        <v/>
      </c>
      <c r="DV50" s="255" t="str">
        <f>IF('વિદ્યાર્થી માહિતી'!C45="","",IF(DU50="LEFT","LEFT",IF(L50&lt;33,"નાપાસ",IF(Y50&lt;33,"નાપાસ",IF(AL50&lt;33,"નાપાસ",IF(AY50&lt;33,"નાપાસ",IF(BL50&lt;33,"નાપાસ",IF(BY50&lt;33,"નાપાસ",IF(CL50&lt;33,"નાપાસ",IF(CW50&lt;33,"નાપાસ",IF(DH50&lt;33,"નાપાસ",IF(DS50&lt;33,"નાપાસ","પાસ"))))))))))))</f>
        <v/>
      </c>
      <c r="DW50" s="255" t="str">
        <f>IF('વિદ્યાર્થી માહિતી'!C45="","",IF(J50&gt;0,"સિદ્ધિગુણથી પાસ",IF(W50&gt;0,"સિદ્ધિગુણથી પાસ",IF(AJ50&gt;0,"સિદ્ધિગુણથી પાસ",IF(AW50&gt;0,"સિદ્ધિગુણથી પાસ",IF(BJ50&gt;0,"સિદ્ધિગુણથી પાસ",IF(BW50&gt;0,"સિદ્ધિગુણથી પાસ",IF(CJ50&gt;0,"સિદ્ધિગુણથી પાસ",DV50))))))))</f>
        <v/>
      </c>
      <c r="DX50" s="255" t="str">
        <f>IF('વિદ્યાર્થી માહિતી'!C45="","",IF(K50&gt;0,"કૃપાગુણથી પાસ",IF(X50&gt;0,"કૃપાગુણથી પાસ",IF(AK50&gt;0,"કૃપાગુણથી પાસ",IF(AX50&gt;0,"કૃપાગુણથી પાસ",IF(BK50&gt;0,"કૃપાગુણથી પાસ",IF(BX50&gt;0,"કૃપાગુણથી પાસ",IF(CK50&gt;0,"કૃપાગુણથી પાસ",DV50))))))))</f>
        <v/>
      </c>
      <c r="DY50" s="255" t="str">
        <f>IF('સમગ્ર પરિણામ '!DX50="કૃપાગુણથી પાસ","કૃપાગુણથી પાસ",IF(DW50="સિદ્ધિગુણથી પાસ","સિદ્ધિગુણથી પાસ",DX50))</f>
        <v/>
      </c>
      <c r="DZ50" s="130" t="str">
        <f>IF('વિદ્યાર્થી માહિતી'!C45="","",'વિદ્યાર્થી માહિતી'!G45)</f>
        <v/>
      </c>
      <c r="EA50" s="45" t="str">
        <f>'S1'!N47</f>
        <v/>
      </c>
    </row>
    <row r="51" spans="1:131" ht="23.25" customHeight="1" x14ac:dyDescent="0.2">
      <c r="A51" s="41">
        <f>'વિદ્યાર્થી માહિતી'!A46</f>
        <v>45</v>
      </c>
      <c r="B51" s="41" t="str">
        <f>IF('વિદ્યાર્થી માહિતી'!B46="","",'વિદ્યાર્થી માહિતી'!B46)</f>
        <v/>
      </c>
      <c r="C51" s="52" t="str">
        <f>IF('વિદ્યાર્થી માહિતી'!C46="","",'વિદ્યાર્થી માહિતી'!C46)</f>
        <v/>
      </c>
      <c r="D51" s="101" t="str">
        <f>IF('વિદ્યાર્થી માહિતી'!C46="","",'T-1'!F49)</f>
        <v/>
      </c>
      <c r="E51" s="101" t="str">
        <f>IF('વિદ્યાર્થી માહિતી'!C46="","",'T-2'!F49)</f>
        <v/>
      </c>
      <c r="F51" s="101" t="str">
        <f>IF('વિદ્યાર્થી માહિતી'!C46="","",'T-3'!E49)</f>
        <v/>
      </c>
      <c r="G51" s="102" t="str">
        <f>IF('વિદ્યાર્થી માહિતી'!C46="","",આંતરિક!H49)</f>
        <v/>
      </c>
      <c r="H51" s="103" t="str">
        <f t="shared" si="0"/>
        <v/>
      </c>
      <c r="I51" s="104" t="str">
        <f t="shared" si="1"/>
        <v/>
      </c>
      <c r="J51" s="105" t="str">
        <f>IF('વિદ્યાર્થી માહિતી'!C46="","",'સિદ્ધિ+કૃપા'!G49)</f>
        <v/>
      </c>
      <c r="K51" s="101" t="str">
        <f>IF('વિદ્યાર્થી માહિતી'!C46="","",'સિદ્ધિ+કૃપા'!H49)</f>
        <v/>
      </c>
      <c r="L51" s="101" t="str">
        <f t="shared" si="2"/>
        <v/>
      </c>
      <c r="M51" s="106" t="str">
        <f t="shared" si="3"/>
        <v/>
      </c>
      <c r="O51" s="41" t="str">
        <f>IF('વિદ્યાર્થી માહિતી'!B46="","",'વિદ્યાર્થી માહિતી'!B46)</f>
        <v/>
      </c>
      <c r="P51" s="41" t="str">
        <f>IF('વિદ્યાર્થી માહિતી'!C46="","",'વિદ્યાર્થી માહિતી'!C46)</f>
        <v/>
      </c>
      <c r="Q51" s="101" t="str">
        <f>IF('વિદ્યાર્થી માહિતી'!C46="","",'T-1'!G49)</f>
        <v/>
      </c>
      <c r="R51" s="101" t="str">
        <f>IF('વિદ્યાર્થી માહિતી'!C46="","",'T-2'!G49)</f>
        <v/>
      </c>
      <c r="S51" s="101" t="str">
        <f>IF('વિદ્યાર્થી માહિતી'!C46="","",'T-3'!F49)</f>
        <v/>
      </c>
      <c r="T51" s="102" t="str">
        <f>IF('વિદ્યાર્થી માહિતી'!C46="","",આંતરિક!N49)</f>
        <v/>
      </c>
      <c r="U51" s="103" t="str">
        <f>IF('વિદ્યાર્થી માહિતી'!C46="","",ROUND(SUM(Q51:T51),0))</f>
        <v/>
      </c>
      <c r="V51" s="104" t="str">
        <f>IF('વિદ્યાર્થી માહિતી'!C46="","",IF(S51="LEFT","LEFT",ROUND(U51/2,0)))</f>
        <v/>
      </c>
      <c r="W51" s="105" t="str">
        <f>IF('વિદ્યાર્થી માહિતી'!C46="","",'સિદ્ધિ+કૃપા'!J49)</f>
        <v/>
      </c>
      <c r="X51" s="101" t="str">
        <f>IF('વિદ્યાર્થી માહિતી'!C46="","",'સિદ્ધિ+કૃપા'!K49)</f>
        <v/>
      </c>
      <c r="Y51" s="101" t="str">
        <f>IF('વિદ્યાર્થી માહિતી'!C46="","",IF(S51="LEFT","LEFT",SUM(V51:X51)))</f>
        <v/>
      </c>
      <c r="Z51" s="106" t="str">
        <f t="shared" si="4"/>
        <v/>
      </c>
      <c r="AB51" s="41" t="str">
        <f>IF('વિદ્યાર્થી માહિતી'!B46="","",'વિદ્યાર્થી માહિતી'!B46)</f>
        <v/>
      </c>
      <c r="AC51" s="41" t="str">
        <f>IF('વિદ્યાર્થી માહિતી'!C46="","",'વિદ્યાર્થી માહિતી'!C46)</f>
        <v/>
      </c>
      <c r="AD51" s="101" t="str">
        <f>IF('વિદ્યાર્થી માહિતી'!C46="","",'T-1'!H49)</f>
        <v/>
      </c>
      <c r="AE51" s="101" t="str">
        <f>IF('વિદ્યાર્થી માહિતી'!C46="","",'T-2'!H49)</f>
        <v/>
      </c>
      <c r="AF51" s="101" t="str">
        <f>IF('વિદ્યાર્થી માહિતી'!C46="","",'T-3'!G49)</f>
        <v/>
      </c>
      <c r="AG51" s="102" t="str">
        <f>IF('વિદ્યાર્થી માહિતી'!C46="","",આંતરિક!T49)</f>
        <v/>
      </c>
      <c r="AH51" s="103" t="str">
        <f>IF('વિદ્યાર્થી માહિતી'!C46="","",ROUND(SUM(AD51:AG51),0))</f>
        <v/>
      </c>
      <c r="AI51" s="104" t="str">
        <f>IF('વિદ્યાર્થી માહિતી'!C46="","",IF(AF51="LEFT","LEFT",ROUND(AH51/2,0)))</f>
        <v/>
      </c>
      <c r="AJ51" s="105" t="str">
        <f>IF('વિદ્યાર્થી માહિતી'!C46="","",'સિદ્ધિ+કૃપા'!M49)</f>
        <v/>
      </c>
      <c r="AK51" s="101" t="str">
        <f>IF('વિદ્યાર્થી માહિતી'!C46="","",'સિદ્ધિ+કૃપા'!N49)</f>
        <v/>
      </c>
      <c r="AL51" s="101" t="str">
        <f>IF('વિદ્યાર્થી માહિતી'!C46="","",IF(AF51="LEFT","LEFT",SUM(AI51:AK51)))</f>
        <v/>
      </c>
      <c r="AM51" s="106" t="str">
        <f t="shared" si="5"/>
        <v/>
      </c>
      <c r="AO51" s="41" t="str">
        <f>IF('વિદ્યાર્થી માહિતી'!B46="","",'વિદ્યાર્થી માહિતી'!B46)</f>
        <v/>
      </c>
      <c r="AP51" s="41" t="str">
        <f>IF('વિદ્યાર્થી માહિતી'!C46="","",'વિદ્યાર્થી માહિતી'!C46)</f>
        <v/>
      </c>
      <c r="AQ51" s="101" t="str">
        <f>IF('વિદ્યાર્થી માહિતી'!C46="","",'T-1'!I49)</f>
        <v/>
      </c>
      <c r="AR51" s="101" t="str">
        <f>IF('વિદ્યાર્થી માહિતી'!C46="","",'T-2'!I49)</f>
        <v/>
      </c>
      <c r="AS51" s="101" t="str">
        <f>IF('વિદ્યાર્થી માહિતી'!C46="","",'T-3'!H49)</f>
        <v/>
      </c>
      <c r="AT51" s="102" t="str">
        <f>IF('વિદ્યાર્થી માહિતી'!C46="","",આંતરિક!Z49)</f>
        <v/>
      </c>
      <c r="AU51" s="103" t="str">
        <f>IF('વિદ્યાર્થી માહિતી'!C46="","",ROUND(SUM(AQ51:AT51),0))</f>
        <v/>
      </c>
      <c r="AV51" s="104" t="str">
        <f>IF('વિદ્યાર્થી માહિતી'!C46="","",IF(AS51="LEFT","LEFT",ROUND(AU51/2,0)))</f>
        <v/>
      </c>
      <c r="AW51" s="105" t="str">
        <f>IF('વિદ્યાર્થી માહિતી'!C46="","",'સિદ્ધિ+કૃપા'!P49)</f>
        <v/>
      </c>
      <c r="AX51" s="101" t="str">
        <f>IF('વિદ્યાર્થી માહિતી'!C46="","",'સિદ્ધિ+કૃપા'!Q49)</f>
        <v/>
      </c>
      <c r="AY51" s="101" t="str">
        <f>IF('વિદ્યાર્થી માહિતી'!C46="","",IF(AS51="LEFT","LEFT",SUM(AV51:AX51)))</f>
        <v/>
      </c>
      <c r="AZ51" s="106" t="str">
        <f t="shared" si="6"/>
        <v/>
      </c>
      <c r="BB51" s="41" t="str">
        <f>IF('વિદ્યાર્થી માહિતી'!C46="","",'વિદ્યાર્થી માહિતી'!B46)</f>
        <v/>
      </c>
      <c r="BC51" s="41" t="str">
        <f>IF('વિદ્યાર્થી માહિતી'!C46="","",'વિદ્યાર્થી માહિતી'!C46)</f>
        <v/>
      </c>
      <c r="BD51" s="101" t="str">
        <f>IF('વિદ્યાર્થી માહિતી'!C46="","",'T-1'!J49)</f>
        <v/>
      </c>
      <c r="BE51" s="101" t="str">
        <f>IF('વિદ્યાર્થી માહિતી'!C46="","",'T-2'!J49)</f>
        <v/>
      </c>
      <c r="BF51" s="101" t="str">
        <f>IF('વિદ્યાર્થી માહિતી'!C46="","",'T-3'!I49)</f>
        <v/>
      </c>
      <c r="BG51" s="102" t="str">
        <f>IF('વિદ્યાર્થી માહિતી'!C46="","",આંતરિક!AF49)</f>
        <v/>
      </c>
      <c r="BH51" s="103" t="str">
        <f>IF('વિદ્યાર્થી માહિતી'!C46="","",ROUND(SUM(BD51:BG51),0))</f>
        <v/>
      </c>
      <c r="BI51" s="104" t="str">
        <f>IF('વિદ્યાર્થી માહિતી'!C46="","",IF(BF51="LEFT","LEFT",ROUND(BH51/2,0)))</f>
        <v/>
      </c>
      <c r="BJ51" s="105" t="str">
        <f>IF('વિદ્યાર્થી માહિતી'!C46="","",'સિદ્ધિ+કૃપા'!S49)</f>
        <v/>
      </c>
      <c r="BK51" s="101" t="str">
        <f>IF('વિદ્યાર્થી માહિતી'!C46="","",'સિદ્ધિ+કૃપા'!T49)</f>
        <v/>
      </c>
      <c r="BL51" s="101" t="str">
        <f>IF('વિદ્યાર્થી માહિતી'!C46="","",IF(BF51="LEFT","LEFT",SUM(BI51:BK51)))</f>
        <v/>
      </c>
      <c r="BM51" s="106" t="str">
        <f t="shared" si="7"/>
        <v/>
      </c>
      <c r="BO51" s="41" t="str">
        <f>IF('વિદ્યાર્થી માહિતી'!C46="","",'વિદ્યાર્થી માહિતી'!B46)</f>
        <v/>
      </c>
      <c r="BP51" s="41" t="str">
        <f>IF('વિદ્યાર્થી માહિતી'!C46="","",'વિદ્યાર્થી માહિતી'!C46)</f>
        <v/>
      </c>
      <c r="BQ51" s="101" t="str">
        <f>IF('વિદ્યાર્થી માહિતી'!C46="","",'T-1'!K49)</f>
        <v/>
      </c>
      <c r="BR51" s="101" t="str">
        <f>IF('વિદ્યાર્થી માહિતી'!C46="","",'T-2'!K49)</f>
        <v/>
      </c>
      <c r="BS51" s="101" t="str">
        <f>IF('વિદ્યાર્થી માહિતી'!C46="","",'T-3'!J49)</f>
        <v/>
      </c>
      <c r="BT51" s="102" t="str">
        <f>IF('વિદ્યાર્થી માહિતી'!C46="","",આંતરિક!AL49)</f>
        <v/>
      </c>
      <c r="BU51" s="103" t="str">
        <f>IF('વિદ્યાર્થી માહિતી'!C46="","",ROUND(SUM(BQ51:BT51),0))</f>
        <v/>
      </c>
      <c r="BV51" s="104" t="str">
        <f>IF('વિદ્યાર્થી માહિતી'!C46="","",IF(BS51="LEFT","LEFT",ROUND(BU51/2,0)))</f>
        <v/>
      </c>
      <c r="BW51" s="105" t="str">
        <f>IF('વિદ્યાર્થી માહિતી'!C46="","",'સિદ્ધિ+કૃપા'!V49)</f>
        <v/>
      </c>
      <c r="BX51" s="101" t="str">
        <f>IF('વિદ્યાર્થી માહિતી'!C46="","",'સિદ્ધિ+કૃપા'!W49)</f>
        <v/>
      </c>
      <c r="BY51" s="101" t="str">
        <f>IF('વિદ્યાર્થી માહિતી'!C46="","",IF(BS51="LEFT","LEFT",SUM(BV51:BX51)))</f>
        <v/>
      </c>
      <c r="BZ51" s="106" t="str">
        <f t="shared" si="8"/>
        <v/>
      </c>
      <c r="CB51" s="41" t="str">
        <f>IF('વિદ્યાર્થી માહિતી'!C46="","",'વિદ્યાર્થી માહિતી'!B46)</f>
        <v/>
      </c>
      <c r="CC51" s="41" t="str">
        <f>IF('વિદ્યાર્થી માહિતી'!C46="","",'વિદ્યાર્થી માહિતી'!C46)</f>
        <v/>
      </c>
      <c r="CD51" s="101" t="str">
        <f>IF('વિદ્યાર્થી માહિતી'!C46="","",'T-1'!L49)</f>
        <v/>
      </c>
      <c r="CE51" s="101" t="str">
        <f>IF('વિદ્યાર્થી માહિતી'!C46="","",'T-2'!L49)</f>
        <v/>
      </c>
      <c r="CF51" s="101" t="str">
        <f>IF('વિદ્યાર્થી માહિતી'!C46="","",'T-3'!K49)</f>
        <v/>
      </c>
      <c r="CG51" s="102" t="str">
        <f>IF('વિદ્યાર્થી માહિતી'!C46="","",આંતરિક!AR49)</f>
        <v/>
      </c>
      <c r="CH51" s="103" t="str">
        <f>IF('વિદ્યાર્થી માહિતી'!C46="","",ROUND(SUM(CD51:CG51),0))</f>
        <v/>
      </c>
      <c r="CI51" s="104" t="str">
        <f>IF('વિદ્યાર્થી માહિતી'!C46="","",IF(CF51="LEFT","LEFT",ROUND(CH51/2,0)))</f>
        <v/>
      </c>
      <c r="CJ51" s="105" t="str">
        <f>IF('વિદ્યાર્થી માહિતી'!C46="","",'સિદ્ધિ+કૃપા'!Y49)</f>
        <v/>
      </c>
      <c r="CK51" s="101" t="str">
        <f>IF('વિદ્યાર્થી માહિતી'!C46="","",'સિદ્ધિ+કૃપા'!Z49)</f>
        <v/>
      </c>
      <c r="CL51" s="101" t="str">
        <f>IF('વિદ્યાર્થી માહિતી'!C46="","",IF(CF51="LEFT","LEFT",SUM(CI51:CK51)))</f>
        <v/>
      </c>
      <c r="CM51" s="106" t="str">
        <f t="shared" si="9"/>
        <v/>
      </c>
      <c r="CO51" s="41" t="str">
        <f>IF('વિદ્યાર્થી માહિતી'!B46="","",'વિદ્યાર્થી માહિતી'!B46)</f>
        <v/>
      </c>
      <c r="CP51" s="41" t="str">
        <f>IF('વિદ્યાર્થી માહિતી'!C46="","",'વિદ્યાર્થી માહિતી'!C46)</f>
        <v/>
      </c>
      <c r="CQ51" s="101" t="str">
        <f>IF('વિદ્યાર્થી માહિતી'!C46="","",'T-3'!L49)</f>
        <v/>
      </c>
      <c r="CR51" s="101" t="str">
        <f>IF('વિદ્યાર્થી માહિતી'!C46="","",'T-3'!M49)</f>
        <v/>
      </c>
      <c r="CS51" s="102" t="str">
        <f>IF('વિદ્યાર્થી માહિતી'!C46="","",આંતરિક!AV49)</f>
        <v/>
      </c>
      <c r="CT51" s="104" t="str">
        <f>IF('વિદ્યાર્થી માહિતી'!C46="","",SUM(CQ51:CS51))</f>
        <v/>
      </c>
      <c r="CU51" s="105" t="str">
        <f>IF('વિદ્યાર્થી માહિતી'!C46="","",'સિદ્ધિ+કૃપા'!AB49)</f>
        <v/>
      </c>
      <c r="CV51" s="101" t="str">
        <f>IF('વિદ્યાર્થી માહિતી'!C46="","",'સિદ્ધિ+કૃપા'!AC49)</f>
        <v/>
      </c>
      <c r="CW51" s="101" t="str">
        <f>IF('વિદ્યાર્થી માહિતી'!C46="","",SUM(CT51:CV51))</f>
        <v/>
      </c>
      <c r="CX51" s="106" t="str">
        <f t="shared" si="10"/>
        <v/>
      </c>
      <c r="CZ51" s="41" t="str">
        <f>IF('વિદ્યાર્થી માહિતી'!C46="","",'વિદ્યાર્થી માહિતી'!B46)</f>
        <v/>
      </c>
      <c r="DA51" s="41" t="str">
        <f>IF('વિદ્યાર્થી માહિતી'!C46="","",'વિદ્યાર્થી માહિતી'!C46)</f>
        <v/>
      </c>
      <c r="DB51" s="101" t="str">
        <f>IF('વિદ્યાર્થી માહિતી'!C46="","",'T-3'!N49)</f>
        <v/>
      </c>
      <c r="DC51" s="101" t="str">
        <f>IF('વિદ્યાર્થી માહિતી'!C46="","",'T-3'!O49)</f>
        <v/>
      </c>
      <c r="DD51" s="102" t="str">
        <f>IF('વિદ્યાર્થી માહિતી'!C46="","",આંતરિક!AZ49)</f>
        <v/>
      </c>
      <c r="DE51" s="104" t="str">
        <f>IF('વિદ્યાર્થી માહિતી'!C46="","",SUM(DB51:DD51))</f>
        <v/>
      </c>
      <c r="DF51" s="105" t="str">
        <f>IF('વિદ્યાર્થી માહિતી'!C46="","",'સિદ્ધિ+કૃપા'!AE49)</f>
        <v/>
      </c>
      <c r="DG51" s="101" t="str">
        <f>IF('વિદ્યાર્થી માહિતી'!C46="","",'સિદ્ધિ+કૃપા'!AF49)</f>
        <v/>
      </c>
      <c r="DH51" s="101" t="str">
        <f>IF('વિદ્યાર્થી માહિતી'!C46="","",SUM(DE51:DG51))</f>
        <v/>
      </c>
      <c r="DI51" s="106" t="str">
        <f t="shared" si="11"/>
        <v/>
      </c>
      <c r="DJ51" s="25" t="str">
        <f>IF('વિદ્યાર્થી માહિતી'!M46="","",'વિદ્યાર્થી માહિતી'!M46)</f>
        <v/>
      </c>
      <c r="DK51" s="41" t="str">
        <f>IF('વિદ્યાર્થી માહિતી'!C46="","",'વિદ્યાર્થી માહિતી'!B46)</f>
        <v/>
      </c>
      <c r="DL51" s="41" t="str">
        <f>IF('વિદ્યાર્થી માહિતી'!C46="","",'વિદ્યાર્થી માહિતી'!C46)</f>
        <v/>
      </c>
      <c r="DM51" s="101" t="str">
        <f>IF('વિદ્યાર્થી માહિતી'!C46="","",'T-3'!P49)</f>
        <v/>
      </c>
      <c r="DN51" s="101" t="str">
        <f>IF('વિદ્યાર્થી માહિતી'!C46="","",'T-3'!Q49)</f>
        <v/>
      </c>
      <c r="DO51" s="102" t="str">
        <f>IF('વિદ્યાર્થી માહિતી'!C46="","",આંતરિક!BD49)</f>
        <v/>
      </c>
      <c r="DP51" s="104" t="str">
        <f>IF('વિદ્યાર્થી માહિતી'!C46="","",SUM(DM51:DO51))</f>
        <v/>
      </c>
      <c r="DQ51" s="105" t="str">
        <f>IF('વિદ્યાર્થી માહિતી'!C46="","",'સિદ્ધિ+કૃપા'!AH49)</f>
        <v/>
      </c>
      <c r="DR51" s="101" t="str">
        <f>IF('વિદ્યાર્થી માહિતી'!C46="","",'સિદ્ધિ+કૃપા'!AI49)</f>
        <v/>
      </c>
      <c r="DS51" s="101" t="str">
        <f>IF('વિદ્યાર્થી માહિતી'!C46="","",SUM(DP51:DR51))</f>
        <v/>
      </c>
      <c r="DT51" s="106" t="str">
        <f t="shared" si="12"/>
        <v/>
      </c>
      <c r="DU51" s="255" t="str">
        <f>IF('વિદ્યાર્થી માહિતી'!C46="","",IF(I51="LEFT","LEFT",IF(V51="LEFT","LEFT",IF(AI51="LEFT","LEFT",IF(AV51="LEFT","LEFT",IF(BI51="LEFT","LEFT",IF(BV51="LEFT","LEFT",IF(CI51="LEFT","LEFT","P"))))))))</f>
        <v/>
      </c>
      <c r="DV51" s="255" t="str">
        <f>IF('વિદ્યાર્થી માહિતી'!C46="","",IF(DU51="LEFT","LEFT",IF(L51&lt;33,"નાપાસ",IF(Y51&lt;33,"નાપાસ",IF(AL51&lt;33,"નાપાસ",IF(AY51&lt;33,"નાપાસ",IF(BL51&lt;33,"નાપાસ",IF(BY51&lt;33,"નાપાસ",IF(CL51&lt;33,"નાપાસ",IF(CW51&lt;33,"નાપાસ",IF(DH51&lt;33,"નાપાસ",IF(DS51&lt;33,"નાપાસ","પાસ"))))))))))))</f>
        <v/>
      </c>
      <c r="DW51" s="255" t="str">
        <f>IF('વિદ્યાર્થી માહિતી'!C46="","",IF(J51&gt;0,"સિદ્ધિગુણથી પાસ",IF(W51&gt;0,"સિદ્ધિગુણથી પાસ",IF(AJ51&gt;0,"સિદ્ધિગુણથી પાસ",IF(AW51&gt;0,"સિદ્ધિગુણથી પાસ",IF(BJ51&gt;0,"સિદ્ધિગુણથી પાસ",IF(BW51&gt;0,"સિદ્ધિગુણથી પાસ",IF(CJ51&gt;0,"સિદ્ધિગુણથી પાસ",DV51))))))))</f>
        <v/>
      </c>
      <c r="DX51" s="255" t="str">
        <f>IF('વિદ્યાર્થી માહિતી'!C46="","",IF(K51&gt;0,"કૃપાગુણથી પાસ",IF(X51&gt;0,"કૃપાગુણથી પાસ",IF(AK51&gt;0,"કૃપાગુણથી પાસ",IF(AX51&gt;0,"કૃપાગુણથી પાસ",IF(BK51&gt;0,"કૃપાગુણથી પાસ",IF(BX51&gt;0,"કૃપાગુણથી પાસ",IF(CK51&gt;0,"કૃપાગુણથી પાસ",DV51))))))))</f>
        <v/>
      </c>
      <c r="DY51" s="255" t="str">
        <f>IF('સમગ્ર પરિણામ '!DX51="કૃપાગુણથી પાસ","કૃપાગુણથી પાસ",IF(DW51="સિદ્ધિગુણથી પાસ","સિદ્ધિગુણથી પાસ",DX51))</f>
        <v/>
      </c>
      <c r="DZ51" s="130" t="str">
        <f>IF('વિદ્યાર્થી માહિતી'!C46="","",'વિદ્યાર્થી માહિતી'!G46)</f>
        <v/>
      </c>
      <c r="EA51" s="45" t="str">
        <f>'S1'!N48</f>
        <v/>
      </c>
    </row>
    <row r="52" spans="1:131" ht="23.25" customHeight="1" x14ac:dyDescent="0.2">
      <c r="A52" s="41">
        <f>'વિદ્યાર્થી માહિતી'!A47</f>
        <v>46</v>
      </c>
      <c r="B52" s="41" t="str">
        <f>IF('વિદ્યાર્થી માહિતી'!B47="","",'વિદ્યાર્થી માહિતી'!B47)</f>
        <v/>
      </c>
      <c r="C52" s="52" t="str">
        <f>IF('વિદ્યાર્થી માહિતી'!C47="","",'વિદ્યાર્થી માહિતી'!C47)</f>
        <v/>
      </c>
      <c r="D52" s="101" t="str">
        <f>IF('વિદ્યાર્થી માહિતી'!C47="","",'T-1'!F50)</f>
        <v/>
      </c>
      <c r="E52" s="101" t="str">
        <f>IF('વિદ્યાર્થી માહિતી'!C47="","",'T-2'!F50)</f>
        <v/>
      </c>
      <c r="F52" s="101" t="str">
        <f>IF('વિદ્યાર્થી માહિતી'!C47="","",'T-3'!E50)</f>
        <v/>
      </c>
      <c r="G52" s="102" t="str">
        <f>IF('વિદ્યાર્થી માહિતી'!C47="","",આંતરિક!H50)</f>
        <v/>
      </c>
      <c r="H52" s="103" t="str">
        <f t="shared" si="0"/>
        <v/>
      </c>
      <c r="I52" s="104" t="str">
        <f t="shared" si="1"/>
        <v/>
      </c>
      <c r="J52" s="105" t="str">
        <f>IF('વિદ્યાર્થી માહિતી'!C47="","",'સિદ્ધિ+કૃપા'!G50)</f>
        <v/>
      </c>
      <c r="K52" s="101" t="str">
        <f>IF('વિદ્યાર્થી માહિતી'!C47="","",'સિદ્ધિ+કૃપા'!H50)</f>
        <v/>
      </c>
      <c r="L52" s="101" t="str">
        <f t="shared" si="2"/>
        <v/>
      </c>
      <c r="M52" s="106" t="str">
        <f t="shared" si="3"/>
        <v/>
      </c>
      <c r="O52" s="41" t="str">
        <f>IF('વિદ્યાર્થી માહિતી'!B47="","",'વિદ્યાર્થી માહિતી'!B47)</f>
        <v/>
      </c>
      <c r="P52" s="41" t="str">
        <f>IF('વિદ્યાર્થી માહિતી'!C47="","",'વિદ્યાર્થી માહિતી'!C47)</f>
        <v/>
      </c>
      <c r="Q52" s="101" t="str">
        <f>IF('વિદ્યાર્થી માહિતી'!C47="","",'T-1'!G50)</f>
        <v/>
      </c>
      <c r="R52" s="101" t="str">
        <f>IF('વિદ્યાર્થી માહિતી'!C47="","",'T-2'!G50)</f>
        <v/>
      </c>
      <c r="S52" s="101" t="str">
        <f>IF('વિદ્યાર્થી માહિતી'!C47="","",'T-3'!F50)</f>
        <v/>
      </c>
      <c r="T52" s="102" t="str">
        <f>IF('વિદ્યાર્થી માહિતી'!C47="","",આંતરિક!N50)</f>
        <v/>
      </c>
      <c r="U52" s="103" t="str">
        <f>IF('વિદ્યાર્થી માહિતી'!C47="","",ROUND(SUM(Q52:T52),0))</f>
        <v/>
      </c>
      <c r="V52" s="104" t="str">
        <f>IF('વિદ્યાર્થી માહિતી'!C47="","",IF(S52="LEFT","LEFT",ROUND(U52/2,0)))</f>
        <v/>
      </c>
      <c r="W52" s="105" t="str">
        <f>IF('વિદ્યાર્થી માહિતી'!C47="","",'સિદ્ધિ+કૃપા'!J50)</f>
        <v/>
      </c>
      <c r="X52" s="101" t="str">
        <f>IF('વિદ્યાર્થી માહિતી'!C47="","",'સિદ્ધિ+કૃપા'!K50)</f>
        <v/>
      </c>
      <c r="Y52" s="101" t="str">
        <f>IF('વિદ્યાર્થી માહિતી'!C47="","",IF(S52="LEFT","LEFT",SUM(V52:X52)))</f>
        <v/>
      </c>
      <c r="Z52" s="106" t="str">
        <f t="shared" si="4"/>
        <v/>
      </c>
      <c r="AB52" s="41" t="str">
        <f>IF('વિદ્યાર્થી માહિતી'!B47="","",'વિદ્યાર્થી માહિતી'!B47)</f>
        <v/>
      </c>
      <c r="AC52" s="41" t="str">
        <f>IF('વિદ્યાર્થી માહિતી'!C47="","",'વિદ્યાર્થી માહિતી'!C47)</f>
        <v/>
      </c>
      <c r="AD52" s="101" t="str">
        <f>IF('વિદ્યાર્થી માહિતી'!C47="","",'T-1'!H50)</f>
        <v/>
      </c>
      <c r="AE52" s="101" t="str">
        <f>IF('વિદ્યાર્થી માહિતી'!C47="","",'T-2'!H50)</f>
        <v/>
      </c>
      <c r="AF52" s="101" t="str">
        <f>IF('વિદ્યાર્થી માહિતી'!C47="","",'T-3'!G50)</f>
        <v/>
      </c>
      <c r="AG52" s="102" t="str">
        <f>IF('વિદ્યાર્થી માહિતી'!C47="","",આંતરિક!T50)</f>
        <v/>
      </c>
      <c r="AH52" s="103" t="str">
        <f>IF('વિદ્યાર્થી માહિતી'!C47="","",ROUND(SUM(AD52:AG52),0))</f>
        <v/>
      </c>
      <c r="AI52" s="104" t="str">
        <f>IF('વિદ્યાર્થી માહિતી'!C47="","",IF(AF52="LEFT","LEFT",ROUND(AH52/2,0)))</f>
        <v/>
      </c>
      <c r="AJ52" s="105" t="str">
        <f>IF('વિદ્યાર્થી માહિતી'!C47="","",'સિદ્ધિ+કૃપા'!M50)</f>
        <v/>
      </c>
      <c r="AK52" s="101" t="str">
        <f>IF('વિદ્યાર્થી માહિતી'!C47="","",'સિદ્ધિ+કૃપા'!N50)</f>
        <v/>
      </c>
      <c r="AL52" s="101" t="str">
        <f>IF('વિદ્યાર્થી માહિતી'!C47="","",IF(AF52="LEFT","LEFT",SUM(AI52:AK52)))</f>
        <v/>
      </c>
      <c r="AM52" s="106" t="str">
        <f t="shared" si="5"/>
        <v/>
      </c>
      <c r="AO52" s="41" t="str">
        <f>IF('વિદ્યાર્થી માહિતી'!B47="","",'વિદ્યાર્થી માહિતી'!B47)</f>
        <v/>
      </c>
      <c r="AP52" s="41" t="str">
        <f>IF('વિદ્યાર્થી માહિતી'!C47="","",'વિદ્યાર્થી માહિતી'!C47)</f>
        <v/>
      </c>
      <c r="AQ52" s="101" t="str">
        <f>IF('વિદ્યાર્થી માહિતી'!C47="","",'T-1'!I50)</f>
        <v/>
      </c>
      <c r="AR52" s="101" t="str">
        <f>IF('વિદ્યાર્થી માહિતી'!C47="","",'T-2'!I50)</f>
        <v/>
      </c>
      <c r="AS52" s="101" t="str">
        <f>IF('વિદ્યાર્થી માહિતી'!C47="","",'T-3'!H50)</f>
        <v/>
      </c>
      <c r="AT52" s="102" t="str">
        <f>IF('વિદ્યાર્થી માહિતી'!C47="","",આંતરિક!Z50)</f>
        <v/>
      </c>
      <c r="AU52" s="103" t="str">
        <f>IF('વિદ્યાર્થી માહિતી'!C47="","",ROUND(SUM(AQ52:AT52),0))</f>
        <v/>
      </c>
      <c r="AV52" s="104" t="str">
        <f>IF('વિદ્યાર્થી માહિતી'!C47="","",IF(AS52="LEFT","LEFT",ROUND(AU52/2,0)))</f>
        <v/>
      </c>
      <c r="AW52" s="105" t="str">
        <f>IF('વિદ્યાર્થી માહિતી'!C47="","",'સિદ્ધિ+કૃપા'!P50)</f>
        <v/>
      </c>
      <c r="AX52" s="101" t="str">
        <f>IF('વિદ્યાર્થી માહિતી'!C47="","",'સિદ્ધિ+કૃપા'!Q50)</f>
        <v/>
      </c>
      <c r="AY52" s="101" t="str">
        <f>IF('વિદ્યાર્થી માહિતી'!C47="","",IF(AS52="LEFT","LEFT",SUM(AV52:AX52)))</f>
        <v/>
      </c>
      <c r="AZ52" s="106" t="str">
        <f t="shared" si="6"/>
        <v/>
      </c>
      <c r="BB52" s="41" t="str">
        <f>IF('વિદ્યાર્થી માહિતી'!C47="","",'વિદ્યાર્થી માહિતી'!B47)</f>
        <v/>
      </c>
      <c r="BC52" s="41" t="str">
        <f>IF('વિદ્યાર્થી માહિતી'!C47="","",'વિદ્યાર્થી માહિતી'!C47)</f>
        <v/>
      </c>
      <c r="BD52" s="101" t="str">
        <f>IF('વિદ્યાર્થી માહિતી'!C47="","",'T-1'!J50)</f>
        <v/>
      </c>
      <c r="BE52" s="101" t="str">
        <f>IF('વિદ્યાર્થી માહિતી'!C47="","",'T-2'!J50)</f>
        <v/>
      </c>
      <c r="BF52" s="101" t="str">
        <f>IF('વિદ્યાર્થી માહિતી'!C47="","",'T-3'!I50)</f>
        <v/>
      </c>
      <c r="BG52" s="102" t="str">
        <f>IF('વિદ્યાર્થી માહિતી'!C47="","",આંતરિક!AF50)</f>
        <v/>
      </c>
      <c r="BH52" s="103" t="str">
        <f>IF('વિદ્યાર્થી માહિતી'!C47="","",ROUND(SUM(BD52:BG52),0))</f>
        <v/>
      </c>
      <c r="BI52" s="104" t="str">
        <f>IF('વિદ્યાર્થી માહિતી'!C47="","",IF(BF52="LEFT","LEFT",ROUND(BH52/2,0)))</f>
        <v/>
      </c>
      <c r="BJ52" s="105" t="str">
        <f>IF('વિદ્યાર્થી માહિતી'!C47="","",'સિદ્ધિ+કૃપા'!S50)</f>
        <v/>
      </c>
      <c r="BK52" s="101" t="str">
        <f>IF('વિદ્યાર્થી માહિતી'!C47="","",'સિદ્ધિ+કૃપા'!T50)</f>
        <v/>
      </c>
      <c r="BL52" s="101" t="str">
        <f>IF('વિદ્યાર્થી માહિતી'!C47="","",IF(BF52="LEFT","LEFT",SUM(BI52:BK52)))</f>
        <v/>
      </c>
      <c r="BM52" s="106" t="str">
        <f t="shared" si="7"/>
        <v/>
      </c>
      <c r="BO52" s="41" t="str">
        <f>IF('વિદ્યાર્થી માહિતી'!C47="","",'વિદ્યાર્થી માહિતી'!B47)</f>
        <v/>
      </c>
      <c r="BP52" s="41" t="str">
        <f>IF('વિદ્યાર્થી માહિતી'!C47="","",'વિદ્યાર્થી માહિતી'!C47)</f>
        <v/>
      </c>
      <c r="BQ52" s="101" t="str">
        <f>IF('વિદ્યાર્થી માહિતી'!C47="","",'T-1'!K50)</f>
        <v/>
      </c>
      <c r="BR52" s="101" t="str">
        <f>IF('વિદ્યાર્થી માહિતી'!C47="","",'T-2'!K50)</f>
        <v/>
      </c>
      <c r="BS52" s="101" t="str">
        <f>IF('વિદ્યાર્થી માહિતી'!C47="","",'T-3'!J50)</f>
        <v/>
      </c>
      <c r="BT52" s="102" t="str">
        <f>IF('વિદ્યાર્થી માહિતી'!C47="","",આંતરિક!AL50)</f>
        <v/>
      </c>
      <c r="BU52" s="103" t="str">
        <f>IF('વિદ્યાર્થી માહિતી'!C47="","",ROUND(SUM(BQ52:BT52),0))</f>
        <v/>
      </c>
      <c r="BV52" s="104" t="str">
        <f>IF('વિદ્યાર્થી માહિતી'!C47="","",IF(BS52="LEFT","LEFT",ROUND(BU52/2,0)))</f>
        <v/>
      </c>
      <c r="BW52" s="105" t="str">
        <f>IF('વિદ્યાર્થી માહિતી'!C47="","",'સિદ્ધિ+કૃપા'!V50)</f>
        <v/>
      </c>
      <c r="BX52" s="101" t="str">
        <f>IF('વિદ્યાર્થી માહિતી'!C47="","",'સિદ્ધિ+કૃપા'!W50)</f>
        <v/>
      </c>
      <c r="BY52" s="101" t="str">
        <f>IF('વિદ્યાર્થી માહિતી'!C47="","",IF(BS52="LEFT","LEFT",SUM(BV52:BX52)))</f>
        <v/>
      </c>
      <c r="BZ52" s="106" t="str">
        <f t="shared" si="8"/>
        <v/>
      </c>
      <c r="CB52" s="41" t="str">
        <f>IF('વિદ્યાર્થી માહિતી'!C47="","",'વિદ્યાર્થી માહિતી'!B47)</f>
        <v/>
      </c>
      <c r="CC52" s="41" t="str">
        <f>IF('વિદ્યાર્થી માહિતી'!C47="","",'વિદ્યાર્થી માહિતી'!C47)</f>
        <v/>
      </c>
      <c r="CD52" s="101" t="str">
        <f>IF('વિદ્યાર્થી માહિતી'!C47="","",'T-1'!L50)</f>
        <v/>
      </c>
      <c r="CE52" s="101" t="str">
        <f>IF('વિદ્યાર્થી માહિતી'!C47="","",'T-2'!L50)</f>
        <v/>
      </c>
      <c r="CF52" s="101" t="str">
        <f>IF('વિદ્યાર્થી માહિતી'!C47="","",'T-3'!K50)</f>
        <v/>
      </c>
      <c r="CG52" s="102" t="str">
        <f>IF('વિદ્યાર્થી માહિતી'!C47="","",આંતરિક!AR50)</f>
        <v/>
      </c>
      <c r="CH52" s="103" t="str">
        <f>IF('વિદ્યાર્થી માહિતી'!C47="","",ROUND(SUM(CD52:CG52),0))</f>
        <v/>
      </c>
      <c r="CI52" s="104" t="str">
        <f>IF('વિદ્યાર્થી માહિતી'!C47="","",IF(CF52="LEFT","LEFT",ROUND(CH52/2,0)))</f>
        <v/>
      </c>
      <c r="CJ52" s="105" t="str">
        <f>IF('વિદ્યાર્થી માહિતી'!C47="","",'સિદ્ધિ+કૃપા'!Y50)</f>
        <v/>
      </c>
      <c r="CK52" s="101" t="str">
        <f>IF('વિદ્યાર્થી માહિતી'!C47="","",'સિદ્ધિ+કૃપા'!Z50)</f>
        <v/>
      </c>
      <c r="CL52" s="101" t="str">
        <f>IF('વિદ્યાર્થી માહિતી'!C47="","",IF(CF52="LEFT","LEFT",SUM(CI52:CK52)))</f>
        <v/>
      </c>
      <c r="CM52" s="106" t="str">
        <f t="shared" si="9"/>
        <v/>
      </c>
      <c r="CO52" s="41" t="str">
        <f>IF('વિદ્યાર્થી માહિતી'!B47="","",'વિદ્યાર્થી માહિતી'!B47)</f>
        <v/>
      </c>
      <c r="CP52" s="41" t="str">
        <f>IF('વિદ્યાર્થી માહિતી'!C47="","",'વિદ્યાર્થી માહિતી'!C47)</f>
        <v/>
      </c>
      <c r="CQ52" s="101" t="str">
        <f>IF('વિદ્યાર્થી માહિતી'!C47="","",'T-3'!L50)</f>
        <v/>
      </c>
      <c r="CR52" s="101" t="str">
        <f>IF('વિદ્યાર્થી માહિતી'!C47="","",'T-3'!M50)</f>
        <v/>
      </c>
      <c r="CS52" s="102" t="str">
        <f>IF('વિદ્યાર્થી માહિતી'!C47="","",આંતરિક!AV50)</f>
        <v/>
      </c>
      <c r="CT52" s="104" t="str">
        <f>IF('વિદ્યાર્થી માહિતી'!C47="","",SUM(CQ52:CS52))</f>
        <v/>
      </c>
      <c r="CU52" s="105" t="str">
        <f>IF('વિદ્યાર્થી માહિતી'!C47="","",'સિદ્ધિ+કૃપા'!AB50)</f>
        <v/>
      </c>
      <c r="CV52" s="101" t="str">
        <f>IF('વિદ્યાર્થી માહિતી'!C47="","",'સિદ્ધિ+કૃપા'!AC50)</f>
        <v/>
      </c>
      <c r="CW52" s="101" t="str">
        <f>IF('વિદ્યાર્થી માહિતી'!C47="","",SUM(CT52:CV52))</f>
        <v/>
      </c>
      <c r="CX52" s="106" t="str">
        <f t="shared" si="10"/>
        <v/>
      </c>
      <c r="CZ52" s="41" t="str">
        <f>IF('વિદ્યાર્થી માહિતી'!C47="","",'વિદ્યાર્થી માહિતી'!B47)</f>
        <v/>
      </c>
      <c r="DA52" s="41" t="str">
        <f>IF('વિદ્યાર્થી માહિતી'!C47="","",'વિદ્યાર્થી માહિતી'!C47)</f>
        <v/>
      </c>
      <c r="DB52" s="101" t="str">
        <f>IF('વિદ્યાર્થી માહિતી'!C47="","",'T-3'!N50)</f>
        <v/>
      </c>
      <c r="DC52" s="101" t="str">
        <f>IF('વિદ્યાર્થી માહિતી'!C47="","",'T-3'!O50)</f>
        <v/>
      </c>
      <c r="DD52" s="102" t="str">
        <f>IF('વિદ્યાર્થી માહિતી'!C47="","",આંતરિક!AZ50)</f>
        <v/>
      </c>
      <c r="DE52" s="104" t="str">
        <f>IF('વિદ્યાર્થી માહિતી'!C47="","",SUM(DB52:DD52))</f>
        <v/>
      </c>
      <c r="DF52" s="105" t="str">
        <f>IF('વિદ્યાર્થી માહિતી'!C47="","",'સિદ્ધિ+કૃપા'!AE50)</f>
        <v/>
      </c>
      <c r="DG52" s="101" t="str">
        <f>IF('વિદ્યાર્થી માહિતી'!C47="","",'સિદ્ધિ+કૃપા'!AF50)</f>
        <v/>
      </c>
      <c r="DH52" s="101" t="str">
        <f>IF('વિદ્યાર્થી માહિતી'!C47="","",SUM(DE52:DG52))</f>
        <v/>
      </c>
      <c r="DI52" s="106" t="str">
        <f t="shared" si="11"/>
        <v/>
      </c>
      <c r="DJ52" s="25" t="str">
        <f>IF('વિદ્યાર્થી માહિતી'!M47="","",'વિદ્યાર્થી માહિતી'!M47)</f>
        <v/>
      </c>
      <c r="DK52" s="41" t="str">
        <f>IF('વિદ્યાર્થી માહિતી'!C47="","",'વિદ્યાર્થી માહિતી'!B47)</f>
        <v/>
      </c>
      <c r="DL52" s="41" t="str">
        <f>IF('વિદ્યાર્થી માહિતી'!C47="","",'વિદ્યાર્થી માહિતી'!C47)</f>
        <v/>
      </c>
      <c r="DM52" s="101" t="str">
        <f>IF('વિદ્યાર્થી માહિતી'!C47="","",'T-3'!P50)</f>
        <v/>
      </c>
      <c r="DN52" s="101" t="str">
        <f>IF('વિદ્યાર્થી માહિતી'!C47="","",'T-3'!Q50)</f>
        <v/>
      </c>
      <c r="DO52" s="102" t="str">
        <f>IF('વિદ્યાર્થી માહિતી'!C47="","",આંતરિક!BD50)</f>
        <v/>
      </c>
      <c r="DP52" s="104" t="str">
        <f>IF('વિદ્યાર્થી માહિતી'!C47="","",SUM(DM52:DO52))</f>
        <v/>
      </c>
      <c r="DQ52" s="105" t="str">
        <f>IF('વિદ્યાર્થી માહિતી'!C47="","",'સિદ્ધિ+કૃપા'!AH50)</f>
        <v/>
      </c>
      <c r="DR52" s="101" t="str">
        <f>IF('વિદ્યાર્થી માહિતી'!C47="","",'સિદ્ધિ+કૃપા'!AI50)</f>
        <v/>
      </c>
      <c r="DS52" s="101" t="str">
        <f>IF('વિદ્યાર્થી માહિતી'!C47="","",SUM(DP52:DR52))</f>
        <v/>
      </c>
      <c r="DT52" s="106" t="str">
        <f t="shared" si="12"/>
        <v/>
      </c>
      <c r="DU52" s="255" t="str">
        <f>IF('વિદ્યાર્થી માહિતી'!C47="","",IF(I52="LEFT","LEFT",IF(V52="LEFT","LEFT",IF(AI52="LEFT","LEFT",IF(AV52="LEFT","LEFT",IF(BI52="LEFT","LEFT",IF(BV52="LEFT","LEFT",IF(CI52="LEFT","LEFT","P"))))))))</f>
        <v/>
      </c>
      <c r="DV52" s="255" t="str">
        <f>IF('વિદ્યાર્થી માહિતી'!C47="","",IF(DU52="LEFT","LEFT",IF(L52&lt;33,"નાપાસ",IF(Y52&lt;33,"નાપાસ",IF(AL52&lt;33,"નાપાસ",IF(AY52&lt;33,"નાપાસ",IF(BL52&lt;33,"નાપાસ",IF(BY52&lt;33,"નાપાસ",IF(CL52&lt;33,"નાપાસ",IF(CW52&lt;33,"નાપાસ",IF(DH52&lt;33,"નાપાસ",IF(DS52&lt;33,"નાપાસ","પાસ"))))))))))))</f>
        <v/>
      </c>
      <c r="DW52" s="255" t="str">
        <f>IF('વિદ્યાર્થી માહિતી'!C47="","",IF(J52&gt;0,"સિદ્ધિગુણથી પાસ",IF(W52&gt;0,"સિદ્ધિગુણથી પાસ",IF(AJ52&gt;0,"સિદ્ધિગુણથી પાસ",IF(AW52&gt;0,"સિદ્ધિગુણથી પાસ",IF(BJ52&gt;0,"સિદ્ધિગુણથી પાસ",IF(BW52&gt;0,"સિદ્ધિગુણથી પાસ",IF(CJ52&gt;0,"સિદ્ધિગુણથી પાસ",DV52))))))))</f>
        <v/>
      </c>
      <c r="DX52" s="255" t="str">
        <f>IF('વિદ્યાર્થી માહિતી'!C47="","",IF(K52&gt;0,"કૃપાગુણથી પાસ",IF(X52&gt;0,"કૃપાગુણથી પાસ",IF(AK52&gt;0,"કૃપાગુણથી પાસ",IF(AX52&gt;0,"કૃપાગુણથી પાસ",IF(BK52&gt;0,"કૃપાગુણથી પાસ",IF(BX52&gt;0,"કૃપાગુણથી પાસ",IF(CK52&gt;0,"કૃપાગુણથી પાસ",DV52))))))))</f>
        <v/>
      </c>
      <c r="DY52" s="255" t="str">
        <f>IF('સમગ્ર પરિણામ '!DX52="કૃપાગુણથી પાસ","કૃપાગુણથી પાસ",IF(DW52="સિદ્ધિગુણથી પાસ","સિદ્ધિગુણથી પાસ",DX52))</f>
        <v/>
      </c>
      <c r="DZ52" s="130" t="str">
        <f>IF('વિદ્યાર્થી માહિતી'!C47="","",'વિદ્યાર્થી માહિતી'!G47)</f>
        <v/>
      </c>
      <c r="EA52" s="45" t="str">
        <f>'S1'!N49</f>
        <v/>
      </c>
    </row>
    <row r="53" spans="1:131" ht="23.25" customHeight="1" x14ac:dyDescent="0.2">
      <c r="A53" s="41">
        <f>'વિદ્યાર્થી માહિતી'!A48</f>
        <v>47</v>
      </c>
      <c r="B53" s="41" t="str">
        <f>IF('વિદ્યાર્થી માહિતી'!B48="","",'વિદ્યાર્થી માહિતી'!B48)</f>
        <v/>
      </c>
      <c r="C53" s="52" t="str">
        <f>IF('વિદ્યાર્થી માહિતી'!C48="","",'વિદ્યાર્થી માહિતી'!C48)</f>
        <v/>
      </c>
      <c r="D53" s="101" t="str">
        <f>IF('વિદ્યાર્થી માહિતી'!C48="","",'T-1'!F51)</f>
        <v/>
      </c>
      <c r="E53" s="101" t="str">
        <f>IF('વિદ્યાર્થી માહિતી'!C48="","",'T-2'!F51)</f>
        <v/>
      </c>
      <c r="F53" s="101" t="str">
        <f>IF('વિદ્યાર્થી માહિતી'!C48="","",'T-3'!E51)</f>
        <v/>
      </c>
      <c r="G53" s="102" t="str">
        <f>IF('વિદ્યાર્થી માહિતી'!C48="","",આંતરિક!H51)</f>
        <v/>
      </c>
      <c r="H53" s="103" t="str">
        <f t="shared" si="0"/>
        <v/>
      </c>
      <c r="I53" s="104" t="str">
        <f t="shared" si="1"/>
        <v/>
      </c>
      <c r="J53" s="105" t="str">
        <f>IF('વિદ્યાર્થી માહિતી'!C48="","",'સિદ્ધિ+કૃપા'!G51)</f>
        <v/>
      </c>
      <c r="K53" s="101" t="str">
        <f>IF('વિદ્યાર્થી માહિતી'!C48="","",'સિદ્ધિ+કૃપા'!H51)</f>
        <v/>
      </c>
      <c r="L53" s="101" t="str">
        <f t="shared" si="2"/>
        <v/>
      </c>
      <c r="M53" s="106" t="str">
        <f t="shared" si="3"/>
        <v/>
      </c>
      <c r="O53" s="41" t="str">
        <f>IF('વિદ્યાર્થી માહિતી'!B48="","",'વિદ્યાર્થી માહિતી'!B48)</f>
        <v/>
      </c>
      <c r="P53" s="41" t="str">
        <f>IF('વિદ્યાર્થી માહિતી'!C48="","",'વિદ્યાર્થી માહિતી'!C48)</f>
        <v/>
      </c>
      <c r="Q53" s="101" t="str">
        <f>IF('વિદ્યાર્થી માહિતી'!C48="","",'T-1'!G51)</f>
        <v/>
      </c>
      <c r="R53" s="101" t="str">
        <f>IF('વિદ્યાર્થી માહિતી'!C48="","",'T-2'!G51)</f>
        <v/>
      </c>
      <c r="S53" s="101" t="str">
        <f>IF('વિદ્યાર્થી માહિતી'!C48="","",'T-3'!F51)</f>
        <v/>
      </c>
      <c r="T53" s="102" t="str">
        <f>IF('વિદ્યાર્થી માહિતી'!C48="","",આંતરિક!N51)</f>
        <v/>
      </c>
      <c r="U53" s="103" t="str">
        <f>IF('વિદ્યાર્થી માહિતી'!C48="","",ROUND(SUM(Q53:T53),0))</f>
        <v/>
      </c>
      <c r="V53" s="104" t="str">
        <f>IF('વિદ્યાર્થી માહિતી'!C48="","",IF(S53="LEFT","LEFT",ROUND(U53/2,0)))</f>
        <v/>
      </c>
      <c r="W53" s="105" t="str">
        <f>IF('વિદ્યાર્થી માહિતી'!C48="","",'સિદ્ધિ+કૃપા'!J51)</f>
        <v/>
      </c>
      <c r="X53" s="101" t="str">
        <f>IF('વિદ્યાર્થી માહિતી'!C48="","",'સિદ્ધિ+કૃપા'!K51)</f>
        <v/>
      </c>
      <c r="Y53" s="101" t="str">
        <f>IF('વિદ્યાર્થી માહિતી'!C48="","",IF(S53="LEFT","LEFT",SUM(V53:X53)))</f>
        <v/>
      </c>
      <c r="Z53" s="106" t="str">
        <f t="shared" si="4"/>
        <v/>
      </c>
      <c r="AB53" s="41" t="str">
        <f>IF('વિદ્યાર્થી માહિતી'!B48="","",'વિદ્યાર્થી માહિતી'!B48)</f>
        <v/>
      </c>
      <c r="AC53" s="41" t="str">
        <f>IF('વિદ્યાર્થી માહિતી'!C48="","",'વિદ્યાર્થી માહિતી'!C48)</f>
        <v/>
      </c>
      <c r="AD53" s="101" t="str">
        <f>IF('વિદ્યાર્થી માહિતી'!C48="","",'T-1'!H51)</f>
        <v/>
      </c>
      <c r="AE53" s="101" t="str">
        <f>IF('વિદ્યાર્થી માહિતી'!C48="","",'T-2'!H51)</f>
        <v/>
      </c>
      <c r="AF53" s="101" t="str">
        <f>IF('વિદ્યાર્થી માહિતી'!C48="","",'T-3'!G51)</f>
        <v/>
      </c>
      <c r="AG53" s="102" t="str">
        <f>IF('વિદ્યાર્થી માહિતી'!C48="","",આંતરિક!T51)</f>
        <v/>
      </c>
      <c r="AH53" s="103" t="str">
        <f>IF('વિદ્યાર્થી માહિતી'!C48="","",ROUND(SUM(AD53:AG53),0))</f>
        <v/>
      </c>
      <c r="AI53" s="104" t="str">
        <f>IF('વિદ્યાર્થી માહિતી'!C48="","",IF(AF53="LEFT","LEFT",ROUND(AH53/2,0)))</f>
        <v/>
      </c>
      <c r="AJ53" s="105" t="str">
        <f>IF('વિદ્યાર્થી માહિતી'!C48="","",'સિદ્ધિ+કૃપા'!M51)</f>
        <v/>
      </c>
      <c r="AK53" s="101" t="str">
        <f>IF('વિદ્યાર્થી માહિતી'!C48="","",'સિદ્ધિ+કૃપા'!N51)</f>
        <v/>
      </c>
      <c r="AL53" s="101" t="str">
        <f>IF('વિદ્યાર્થી માહિતી'!C48="","",IF(AF53="LEFT","LEFT",SUM(AI53:AK53)))</f>
        <v/>
      </c>
      <c r="AM53" s="106" t="str">
        <f t="shared" si="5"/>
        <v/>
      </c>
      <c r="AO53" s="41" t="str">
        <f>IF('વિદ્યાર્થી માહિતી'!B48="","",'વિદ્યાર્થી માહિતી'!B48)</f>
        <v/>
      </c>
      <c r="AP53" s="41" t="str">
        <f>IF('વિદ્યાર્થી માહિતી'!C48="","",'વિદ્યાર્થી માહિતી'!C48)</f>
        <v/>
      </c>
      <c r="AQ53" s="101" t="str">
        <f>IF('વિદ્યાર્થી માહિતી'!C48="","",'T-1'!I51)</f>
        <v/>
      </c>
      <c r="AR53" s="101" t="str">
        <f>IF('વિદ્યાર્થી માહિતી'!C48="","",'T-2'!I51)</f>
        <v/>
      </c>
      <c r="AS53" s="101" t="str">
        <f>IF('વિદ્યાર્થી માહિતી'!C48="","",'T-3'!H51)</f>
        <v/>
      </c>
      <c r="AT53" s="102" t="str">
        <f>IF('વિદ્યાર્થી માહિતી'!C48="","",આંતરિક!Z51)</f>
        <v/>
      </c>
      <c r="AU53" s="103" t="str">
        <f>IF('વિદ્યાર્થી માહિતી'!C48="","",ROUND(SUM(AQ53:AT53),0))</f>
        <v/>
      </c>
      <c r="AV53" s="104" t="str">
        <f>IF('વિદ્યાર્થી માહિતી'!C48="","",IF(AS53="LEFT","LEFT",ROUND(AU53/2,0)))</f>
        <v/>
      </c>
      <c r="AW53" s="105" t="str">
        <f>IF('વિદ્યાર્થી માહિતી'!C48="","",'સિદ્ધિ+કૃપા'!P51)</f>
        <v/>
      </c>
      <c r="AX53" s="101" t="str">
        <f>IF('વિદ્યાર્થી માહિતી'!C48="","",'સિદ્ધિ+કૃપા'!Q51)</f>
        <v/>
      </c>
      <c r="AY53" s="101" t="str">
        <f>IF('વિદ્યાર્થી માહિતી'!C48="","",IF(AS53="LEFT","LEFT",SUM(AV53:AX53)))</f>
        <v/>
      </c>
      <c r="AZ53" s="106" t="str">
        <f t="shared" si="6"/>
        <v/>
      </c>
      <c r="BB53" s="41" t="str">
        <f>IF('વિદ્યાર્થી માહિતી'!C48="","",'વિદ્યાર્થી માહિતી'!B48)</f>
        <v/>
      </c>
      <c r="BC53" s="41" t="str">
        <f>IF('વિદ્યાર્થી માહિતી'!C48="","",'વિદ્યાર્થી માહિતી'!C48)</f>
        <v/>
      </c>
      <c r="BD53" s="101" t="str">
        <f>IF('વિદ્યાર્થી માહિતી'!C48="","",'T-1'!J51)</f>
        <v/>
      </c>
      <c r="BE53" s="101" t="str">
        <f>IF('વિદ્યાર્થી માહિતી'!C48="","",'T-2'!J51)</f>
        <v/>
      </c>
      <c r="BF53" s="101" t="str">
        <f>IF('વિદ્યાર્થી માહિતી'!C48="","",'T-3'!I51)</f>
        <v/>
      </c>
      <c r="BG53" s="102" t="str">
        <f>IF('વિદ્યાર્થી માહિતી'!C48="","",આંતરિક!AF51)</f>
        <v/>
      </c>
      <c r="BH53" s="103" t="str">
        <f>IF('વિદ્યાર્થી માહિતી'!C48="","",ROUND(SUM(BD53:BG53),0))</f>
        <v/>
      </c>
      <c r="BI53" s="104" t="str">
        <f>IF('વિદ્યાર્થી માહિતી'!C48="","",IF(BF53="LEFT","LEFT",ROUND(BH53/2,0)))</f>
        <v/>
      </c>
      <c r="BJ53" s="105" t="str">
        <f>IF('વિદ્યાર્થી માહિતી'!C48="","",'સિદ્ધિ+કૃપા'!S51)</f>
        <v/>
      </c>
      <c r="BK53" s="101" t="str">
        <f>IF('વિદ્યાર્થી માહિતી'!C48="","",'સિદ્ધિ+કૃપા'!T51)</f>
        <v/>
      </c>
      <c r="BL53" s="101" t="str">
        <f>IF('વિદ્યાર્થી માહિતી'!C48="","",IF(BF53="LEFT","LEFT",SUM(BI53:BK53)))</f>
        <v/>
      </c>
      <c r="BM53" s="106" t="str">
        <f t="shared" si="7"/>
        <v/>
      </c>
      <c r="BO53" s="41" t="str">
        <f>IF('વિદ્યાર્થી માહિતી'!C48="","",'વિદ્યાર્થી માહિતી'!B48)</f>
        <v/>
      </c>
      <c r="BP53" s="41" t="str">
        <f>IF('વિદ્યાર્થી માહિતી'!C48="","",'વિદ્યાર્થી માહિતી'!C48)</f>
        <v/>
      </c>
      <c r="BQ53" s="101" t="str">
        <f>IF('વિદ્યાર્થી માહિતી'!C48="","",'T-1'!K51)</f>
        <v/>
      </c>
      <c r="BR53" s="101" t="str">
        <f>IF('વિદ્યાર્થી માહિતી'!C48="","",'T-2'!K51)</f>
        <v/>
      </c>
      <c r="BS53" s="101" t="str">
        <f>IF('વિદ્યાર્થી માહિતી'!C48="","",'T-3'!J51)</f>
        <v/>
      </c>
      <c r="BT53" s="102" t="str">
        <f>IF('વિદ્યાર્થી માહિતી'!C48="","",આંતરિક!AL51)</f>
        <v/>
      </c>
      <c r="BU53" s="103" t="str">
        <f>IF('વિદ્યાર્થી માહિતી'!C48="","",ROUND(SUM(BQ53:BT53),0))</f>
        <v/>
      </c>
      <c r="BV53" s="104" t="str">
        <f>IF('વિદ્યાર્થી માહિતી'!C48="","",IF(BS53="LEFT","LEFT",ROUND(BU53/2,0)))</f>
        <v/>
      </c>
      <c r="BW53" s="105" t="str">
        <f>IF('વિદ્યાર્થી માહિતી'!C48="","",'સિદ્ધિ+કૃપા'!V51)</f>
        <v/>
      </c>
      <c r="BX53" s="101" t="str">
        <f>IF('વિદ્યાર્થી માહિતી'!C48="","",'સિદ્ધિ+કૃપા'!W51)</f>
        <v/>
      </c>
      <c r="BY53" s="101" t="str">
        <f>IF('વિદ્યાર્થી માહિતી'!C48="","",IF(BS53="LEFT","LEFT",SUM(BV53:BX53)))</f>
        <v/>
      </c>
      <c r="BZ53" s="106" t="str">
        <f t="shared" si="8"/>
        <v/>
      </c>
      <c r="CB53" s="41" t="str">
        <f>IF('વિદ્યાર્થી માહિતી'!C48="","",'વિદ્યાર્થી માહિતી'!B48)</f>
        <v/>
      </c>
      <c r="CC53" s="41" t="str">
        <f>IF('વિદ્યાર્થી માહિતી'!C48="","",'વિદ્યાર્થી માહિતી'!C48)</f>
        <v/>
      </c>
      <c r="CD53" s="101" t="str">
        <f>IF('વિદ્યાર્થી માહિતી'!C48="","",'T-1'!L51)</f>
        <v/>
      </c>
      <c r="CE53" s="101" t="str">
        <f>IF('વિદ્યાર્થી માહિતી'!C48="","",'T-2'!L51)</f>
        <v/>
      </c>
      <c r="CF53" s="101" t="str">
        <f>IF('વિદ્યાર્થી માહિતી'!C48="","",'T-3'!K51)</f>
        <v/>
      </c>
      <c r="CG53" s="102" t="str">
        <f>IF('વિદ્યાર્થી માહિતી'!C48="","",આંતરિક!AR51)</f>
        <v/>
      </c>
      <c r="CH53" s="103" t="str">
        <f>IF('વિદ્યાર્થી માહિતી'!C48="","",ROUND(SUM(CD53:CG53),0))</f>
        <v/>
      </c>
      <c r="CI53" s="104" t="str">
        <f>IF('વિદ્યાર્થી માહિતી'!C48="","",IF(CF53="LEFT","LEFT",ROUND(CH53/2,0)))</f>
        <v/>
      </c>
      <c r="CJ53" s="105" t="str">
        <f>IF('વિદ્યાર્થી માહિતી'!C48="","",'સિદ્ધિ+કૃપા'!Y51)</f>
        <v/>
      </c>
      <c r="CK53" s="101" t="str">
        <f>IF('વિદ્યાર્થી માહિતી'!C48="","",'સિદ્ધિ+કૃપા'!Z51)</f>
        <v/>
      </c>
      <c r="CL53" s="101" t="str">
        <f>IF('વિદ્યાર્થી માહિતી'!C48="","",IF(CF53="LEFT","LEFT",SUM(CI53:CK53)))</f>
        <v/>
      </c>
      <c r="CM53" s="106" t="str">
        <f t="shared" si="9"/>
        <v/>
      </c>
      <c r="CO53" s="41" t="str">
        <f>IF('વિદ્યાર્થી માહિતી'!B48="","",'વિદ્યાર્થી માહિતી'!B48)</f>
        <v/>
      </c>
      <c r="CP53" s="41" t="str">
        <f>IF('વિદ્યાર્થી માહિતી'!C48="","",'વિદ્યાર્થી માહિતી'!C48)</f>
        <v/>
      </c>
      <c r="CQ53" s="101" t="str">
        <f>IF('વિદ્યાર્થી માહિતી'!C48="","",'T-3'!L51)</f>
        <v/>
      </c>
      <c r="CR53" s="101" t="str">
        <f>IF('વિદ્યાર્થી માહિતી'!C48="","",'T-3'!M51)</f>
        <v/>
      </c>
      <c r="CS53" s="102" t="str">
        <f>IF('વિદ્યાર્થી માહિતી'!C48="","",આંતરિક!AV51)</f>
        <v/>
      </c>
      <c r="CT53" s="104" t="str">
        <f>IF('વિદ્યાર્થી માહિતી'!C48="","",SUM(CQ53:CS53))</f>
        <v/>
      </c>
      <c r="CU53" s="105" t="str">
        <f>IF('વિદ્યાર્થી માહિતી'!C48="","",'સિદ્ધિ+કૃપા'!AB51)</f>
        <v/>
      </c>
      <c r="CV53" s="101" t="str">
        <f>IF('વિદ્યાર્થી માહિતી'!C48="","",'સિદ્ધિ+કૃપા'!AC51)</f>
        <v/>
      </c>
      <c r="CW53" s="101" t="str">
        <f>IF('વિદ્યાર્થી માહિતી'!C48="","",SUM(CT53:CV53))</f>
        <v/>
      </c>
      <c r="CX53" s="106" t="str">
        <f t="shared" si="10"/>
        <v/>
      </c>
      <c r="CZ53" s="41" t="str">
        <f>IF('વિદ્યાર્થી માહિતી'!C48="","",'વિદ્યાર્થી માહિતી'!B48)</f>
        <v/>
      </c>
      <c r="DA53" s="41" t="str">
        <f>IF('વિદ્યાર્થી માહિતી'!C48="","",'વિદ્યાર્થી માહિતી'!C48)</f>
        <v/>
      </c>
      <c r="DB53" s="101" t="str">
        <f>IF('વિદ્યાર્થી માહિતી'!C48="","",'T-3'!N51)</f>
        <v/>
      </c>
      <c r="DC53" s="101" t="str">
        <f>IF('વિદ્યાર્થી માહિતી'!C48="","",'T-3'!O51)</f>
        <v/>
      </c>
      <c r="DD53" s="102" t="str">
        <f>IF('વિદ્યાર્થી માહિતી'!C48="","",આંતરિક!AZ51)</f>
        <v/>
      </c>
      <c r="DE53" s="104" t="str">
        <f>IF('વિદ્યાર્થી માહિતી'!C48="","",SUM(DB53:DD53))</f>
        <v/>
      </c>
      <c r="DF53" s="105" t="str">
        <f>IF('વિદ્યાર્થી માહિતી'!C48="","",'સિદ્ધિ+કૃપા'!AE51)</f>
        <v/>
      </c>
      <c r="DG53" s="101" t="str">
        <f>IF('વિદ્યાર્થી માહિતી'!C48="","",'સિદ્ધિ+કૃપા'!AF51)</f>
        <v/>
      </c>
      <c r="DH53" s="101" t="str">
        <f>IF('વિદ્યાર્થી માહિતી'!C48="","",SUM(DE53:DG53))</f>
        <v/>
      </c>
      <c r="DI53" s="106" t="str">
        <f t="shared" si="11"/>
        <v/>
      </c>
      <c r="DJ53" s="25" t="str">
        <f>IF('વિદ્યાર્થી માહિતી'!M48="","",'વિદ્યાર્થી માહિતી'!M48)</f>
        <v/>
      </c>
      <c r="DK53" s="41" t="str">
        <f>IF('વિદ્યાર્થી માહિતી'!C48="","",'વિદ્યાર્થી માહિતી'!B48)</f>
        <v/>
      </c>
      <c r="DL53" s="41" t="str">
        <f>IF('વિદ્યાર્થી માહિતી'!C48="","",'વિદ્યાર્થી માહિતી'!C48)</f>
        <v/>
      </c>
      <c r="DM53" s="101" t="str">
        <f>IF('વિદ્યાર્થી માહિતી'!C48="","",'T-3'!P51)</f>
        <v/>
      </c>
      <c r="DN53" s="101" t="str">
        <f>IF('વિદ્યાર્થી માહિતી'!C48="","",'T-3'!Q51)</f>
        <v/>
      </c>
      <c r="DO53" s="102" t="str">
        <f>IF('વિદ્યાર્થી માહિતી'!C48="","",આંતરિક!BD51)</f>
        <v/>
      </c>
      <c r="DP53" s="104" t="str">
        <f>IF('વિદ્યાર્થી માહિતી'!C48="","",SUM(DM53:DO53))</f>
        <v/>
      </c>
      <c r="DQ53" s="105" t="str">
        <f>IF('વિદ્યાર્થી માહિતી'!C48="","",'સિદ્ધિ+કૃપા'!AH51)</f>
        <v/>
      </c>
      <c r="DR53" s="101" t="str">
        <f>IF('વિદ્યાર્થી માહિતી'!C48="","",'સિદ્ધિ+કૃપા'!AI51)</f>
        <v/>
      </c>
      <c r="DS53" s="101" t="str">
        <f>IF('વિદ્યાર્થી માહિતી'!C48="","",SUM(DP53:DR53))</f>
        <v/>
      </c>
      <c r="DT53" s="106" t="str">
        <f t="shared" si="12"/>
        <v/>
      </c>
      <c r="DU53" s="255" t="str">
        <f>IF('વિદ્યાર્થી માહિતી'!C48="","",IF(I53="LEFT","LEFT",IF(V53="LEFT","LEFT",IF(AI53="LEFT","LEFT",IF(AV53="LEFT","LEFT",IF(BI53="LEFT","LEFT",IF(BV53="LEFT","LEFT",IF(CI53="LEFT","LEFT","P"))))))))</f>
        <v/>
      </c>
      <c r="DV53" s="255" t="str">
        <f>IF('વિદ્યાર્થી માહિતી'!C48="","",IF(DU53="LEFT","LEFT",IF(L53&lt;33,"નાપાસ",IF(Y53&lt;33,"નાપાસ",IF(AL53&lt;33,"નાપાસ",IF(AY53&lt;33,"નાપાસ",IF(BL53&lt;33,"નાપાસ",IF(BY53&lt;33,"નાપાસ",IF(CL53&lt;33,"નાપાસ",IF(CW53&lt;33,"નાપાસ",IF(DH53&lt;33,"નાપાસ",IF(DS53&lt;33,"નાપાસ","પાસ"))))))))))))</f>
        <v/>
      </c>
      <c r="DW53" s="255" t="str">
        <f>IF('વિદ્યાર્થી માહિતી'!C48="","",IF(J53&gt;0,"સિદ્ધિગુણથી પાસ",IF(W53&gt;0,"સિદ્ધિગુણથી પાસ",IF(AJ53&gt;0,"સિદ્ધિગુણથી પાસ",IF(AW53&gt;0,"સિદ્ધિગુણથી પાસ",IF(BJ53&gt;0,"સિદ્ધિગુણથી પાસ",IF(BW53&gt;0,"સિદ્ધિગુણથી પાસ",IF(CJ53&gt;0,"સિદ્ધિગુણથી પાસ",DV53))))))))</f>
        <v/>
      </c>
      <c r="DX53" s="255" t="str">
        <f>IF('વિદ્યાર્થી માહિતી'!C48="","",IF(K53&gt;0,"કૃપાગુણથી પાસ",IF(X53&gt;0,"કૃપાગુણથી પાસ",IF(AK53&gt;0,"કૃપાગુણથી પાસ",IF(AX53&gt;0,"કૃપાગુણથી પાસ",IF(BK53&gt;0,"કૃપાગુણથી પાસ",IF(BX53&gt;0,"કૃપાગુણથી પાસ",IF(CK53&gt;0,"કૃપાગુણથી પાસ",DV53))))))))</f>
        <v/>
      </c>
      <c r="DY53" s="255" t="str">
        <f>IF('સમગ્ર પરિણામ '!DX53="કૃપાગુણથી પાસ","કૃપાગુણથી પાસ",IF(DW53="સિદ્ધિગુણથી પાસ","સિદ્ધિગુણથી પાસ",DX53))</f>
        <v/>
      </c>
      <c r="DZ53" s="130" t="str">
        <f>IF('વિદ્યાર્થી માહિતી'!C48="","",'વિદ્યાર્થી માહિતી'!G48)</f>
        <v/>
      </c>
      <c r="EA53" s="45" t="str">
        <f>'S1'!N50</f>
        <v/>
      </c>
    </row>
    <row r="54" spans="1:131" ht="23.25" customHeight="1" x14ac:dyDescent="0.2">
      <c r="A54" s="41">
        <f>'વિદ્યાર્થી માહિતી'!A49</f>
        <v>48</v>
      </c>
      <c r="B54" s="41" t="str">
        <f>IF('વિદ્યાર્થી માહિતી'!B49="","",'વિદ્યાર્થી માહિતી'!B49)</f>
        <v/>
      </c>
      <c r="C54" s="52" t="str">
        <f>IF('વિદ્યાર્થી માહિતી'!C49="","",'વિદ્યાર્થી માહિતી'!C49)</f>
        <v/>
      </c>
      <c r="D54" s="101" t="str">
        <f>IF('વિદ્યાર્થી માહિતી'!C49="","",'T-1'!F52)</f>
        <v/>
      </c>
      <c r="E54" s="101" t="str">
        <f>IF('વિદ્યાર્થી માહિતી'!C49="","",'T-2'!F52)</f>
        <v/>
      </c>
      <c r="F54" s="101" t="str">
        <f>IF('વિદ્યાર્થી માહિતી'!C49="","",'T-3'!E52)</f>
        <v/>
      </c>
      <c r="G54" s="102" t="str">
        <f>IF('વિદ્યાર્થી માહિતી'!C49="","",આંતરિક!H52)</f>
        <v/>
      </c>
      <c r="H54" s="103" t="str">
        <f t="shared" si="0"/>
        <v/>
      </c>
      <c r="I54" s="104" t="str">
        <f t="shared" si="1"/>
        <v/>
      </c>
      <c r="J54" s="105" t="str">
        <f>IF('વિદ્યાર્થી માહિતી'!C49="","",'સિદ્ધિ+કૃપા'!G52)</f>
        <v/>
      </c>
      <c r="K54" s="101" t="str">
        <f>IF('વિદ્યાર્થી માહિતી'!C49="","",'સિદ્ધિ+કૃપા'!H52)</f>
        <v/>
      </c>
      <c r="L54" s="101" t="str">
        <f t="shared" si="2"/>
        <v/>
      </c>
      <c r="M54" s="106" t="str">
        <f t="shared" si="3"/>
        <v/>
      </c>
      <c r="O54" s="41" t="str">
        <f>IF('વિદ્યાર્થી માહિતી'!B49="","",'વિદ્યાર્થી માહિતી'!B49)</f>
        <v/>
      </c>
      <c r="P54" s="41" t="str">
        <f>IF('વિદ્યાર્થી માહિતી'!C49="","",'વિદ્યાર્થી માહિતી'!C49)</f>
        <v/>
      </c>
      <c r="Q54" s="101" t="str">
        <f>IF('વિદ્યાર્થી માહિતી'!C49="","",'T-1'!G52)</f>
        <v/>
      </c>
      <c r="R54" s="101" t="str">
        <f>IF('વિદ્યાર્થી માહિતી'!C49="","",'T-2'!G52)</f>
        <v/>
      </c>
      <c r="S54" s="101" t="str">
        <f>IF('વિદ્યાર્થી માહિતી'!C49="","",'T-3'!F52)</f>
        <v/>
      </c>
      <c r="T54" s="102" t="str">
        <f>IF('વિદ્યાર્થી માહિતી'!C49="","",આંતરિક!N52)</f>
        <v/>
      </c>
      <c r="U54" s="103" t="str">
        <f>IF('વિદ્યાર્થી માહિતી'!C49="","",ROUND(SUM(Q54:T54),0))</f>
        <v/>
      </c>
      <c r="V54" s="104" t="str">
        <f>IF('વિદ્યાર્થી માહિતી'!C49="","",IF(S54="LEFT","LEFT",ROUND(U54/2,0)))</f>
        <v/>
      </c>
      <c r="W54" s="105" t="str">
        <f>IF('વિદ્યાર્થી માહિતી'!C49="","",'સિદ્ધિ+કૃપા'!J52)</f>
        <v/>
      </c>
      <c r="X54" s="101" t="str">
        <f>IF('વિદ્યાર્થી માહિતી'!C49="","",'સિદ્ધિ+કૃપા'!K52)</f>
        <v/>
      </c>
      <c r="Y54" s="101" t="str">
        <f>IF('વિદ્યાર્થી માહિતી'!C49="","",IF(S54="LEFT","LEFT",SUM(V54:X54)))</f>
        <v/>
      </c>
      <c r="Z54" s="106" t="str">
        <f t="shared" si="4"/>
        <v/>
      </c>
      <c r="AB54" s="41" t="str">
        <f>IF('વિદ્યાર્થી માહિતી'!B49="","",'વિદ્યાર્થી માહિતી'!B49)</f>
        <v/>
      </c>
      <c r="AC54" s="41" t="str">
        <f>IF('વિદ્યાર્થી માહિતી'!C49="","",'વિદ્યાર્થી માહિતી'!C49)</f>
        <v/>
      </c>
      <c r="AD54" s="101" t="str">
        <f>IF('વિદ્યાર્થી માહિતી'!C49="","",'T-1'!H52)</f>
        <v/>
      </c>
      <c r="AE54" s="101" t="str">
        <f>IF('વિદ્યાર્થી માહિતી'!C49="","",'T-2'!H52)</f>
        <v/>
      </c>
      <c r="AF54" s="101" t="str">
        <f>IF('વિદ્યાર્થી માહિતી'!C49="","",'T-3'!G52)</f>
        <v/>
      </c>
      <c r="AG54" s="102" t="str">
        <f>IF('વિદ્યાર્થી માહિતી'!C49="","",આંતરિક!T52)</f>
        <v/>
      </c>
      <c r="AH54" s="103" t="str">
        <f>IF('વિદ્યાર્થી માહિતી'!C49="","",ROUND(SUM(AD54:AG54),0))</f>
        <v/>
      </c>
      <c r="AI54" s="104" t="str">
        <f>IF('વિદ્યાર્થી માહિતી'!C49="","",IF(AF54="LEFT","LEFT",ROUND(AH54/2,0)))</f>
        <v/>
      </c>
      <c r="AJ54" s="105" t="str">
        <f>IF('વિદ્યાર્થી માહિતી'!C49="","",'સિદ્ધિ+કૃપા'!M52)</f>
        <v/>
      </c>
      <c r="AK54" s="101" t="str">
        <f>IF('વિદ્યાર્થી માહિતી'!C49="","",'સિદ્ધિ+કૃપા'!N52)</f>
        <v/>
      </c>
      <c r="AL54" s="101" t="str">
        <f>IF('વિદ્યાર્થી માહિતી'!C49="","",IF(AF54="LEFT","LEFT",SUM(AI54:AK54)))</f>
        <v/>
      </c>
      <c r="AM54" s="106" t="str">
        <f t="shared" si="5"/>
        <v/>
      </c>
      <c r="AO54" s="41" t="str">
        <f>IF('વિદ્યાર્થી માહિતી'!B49="","",'વિદ્યાર્થી માહિતી'!B49)</f>
        <v/>
      </c>
      <c r="AP54" s="41" t="str">
        <f>IF('વિદ્યાર્થી માહિતી'!C49="","",'વિદ્યાર્થી માહિતી'!C49)</f>
        <v/>
      </c>
      <c r="AQ54" s="101" t="str">
        <f>IF('વિદ્યાર્થી માહિતી'!C49="","",'T-1'!I52)</f>
        <v/>
      </c>
      <c r="AR54" s="101" t="str">
        <f>IF('વિદ્યાર્થી માહિતી'!C49="","",'T-2'!I52)</f>
        <v/>
      </c>
      <c r="AS54" s="101" t="str">
        <f>IF('વિદ્યાર્થી માહિતી'!C49="","",'T-3'!H52)</f>
        <v/>
      </c>
      <c r="AT54" s="102" t="str">
        <f>IF('વિદ્યાર્થી માહિતી'!C49="","",આંતરિક!Z52)</f>
        <v/>
      </c>
      <c r="AU54" s="103" t="str">
        <f>IF('વિદ્યાર્થી માહિતી'!C49="","",ROUND(SUM(AQ54:AT54),0))</f>
        <v/>
      </c>
      <c r="AV54" s="104" t="str">
        <f>IF('વિદ્યાર્થી માહિતી'!C49="","",IF(AS54="LEFT","LEFT",ROUND(AU54/2,0)))</f>
        <v/>
      </c>
      <c r="AW54" s="105" t="str">
        <f>IF('વિદ્યાર્થી માહિતી'!C49="","",'સિદ્ધિ+કૃપા'!P52)</f>
        <v/>
      </c>
      <c r="AX54" s="101" t="str">
        <f>IF('વિદ્યાર્થી માહિતી'!C49="","",'સિદ્ધિ+કૃપા'!Q52)</f>
        <v/>
      </c>
      <c r="AY54" s="101" t="str">
        <f>IF('વિદ્યાર્થી માહિતી'!C49="","",IF(AS54="LEFT","LEFT",SUM(AV54:AX54)))</f>
        <v/>
      </c>
      <c r="AZ54" s="106" t="str">
        <f t="shared" si="6"/>
        <v/>
      </c>
      <c r="BB54" s="41" t="str">
        <f>IF('વિદ્યાર્થી માહિતી'!C49="","",'વિદ્યાર્થી માહિતી'!B49)</f>
        <v/>
      </c>
      <c r="BC54" s="41" t="str">
        <f>IF('વિદ્યાર્થી માહિતી'!C49="","",'વિદ્યાર્થી માહિતી'!C49)</f>
        <v/>
      </c>
      <c r="BD54" s="101" t="str">
        <f>IF('વિદ્યાર્થી માહિતી'!C49="","",'T-1'!J52)</f>
        <v/>
      </c>
      <c r="BE54" s="101" t="str">
        <f>IF('વિદ્યાર્થી માહિતી'!C49="","",'T-2'!J52)</f>
        <v/>
      </c>
      <c r="BF54" s="101" t="str">
        <f>IF('વિદ્યાર્થી માહિતી'!C49="","",'T-3'!I52)</f>
        <v/>
      </c>
      <c r="BG54" s="102" t="str">
        <f>IF('વિદ્યાર્થી માહિતી'!C49="","",આંતરિક!AF52)</f>
        <v/>
      </c>
      <c r="BH54" s="103" t="str">
        <f>IF('વિદ્યાર્થી માહિતી'!C49="","",ROUND(SUM(BD54:BG54),0))</f>
        <v/>
      </c>
      <c r="BI54" s="104" t="str">
        <f>IF('વિદ્યાર્થી માહિતી'!C49="","",IF(BF54="LEFT","LEFT",ROUND(BH54/2,0)))</f>
        <v/>
      </c>
      <c r="BJ54" s="105" t="str">
        <f>IF('વિદ્યાર્થી માહિતી'!C49="","",'સિદ્ધિ+કૃપા'!S52)</f>
        <v/>
      </c>
      <c r="BK54" s="101" t="str">
        <f>IF('વિદ્યાર્થી માહિતી'!C49="","",'સિદ્ધિ+કૃપા'!T52)</f>
        <v/>
      </c>
      <c r="BL54" s="101" t="str">
        <f>IF('વિદ્યાર્થી માહિતી'!C49="","",IF(BF54="LEFT","LEFT",SUM(BI54:BK54)))</f>
        <v/>
      </c>
      <c r="BM54" s="106" t="str">
        <f t="shared" si="7"/>
        <v/>
      </c>
      <c r="BO54" s="41" t="str">
        <f>IF('વિદ્યાર્થી માહિતી'!C49="","",'વિદ્યાર્થી માહિતી'!B49)</f>
        <v/>
      </c>
      <c r="BP54" s="41" t="str">
        <f>IF('વિદ્યાર્થી માહિતી'!C49="","",'વિદ્યાર્થી માહિતી'!C49)</f>
        <v/>
      </c>
      <c r="BQ54" s="101" t="str">
        <f>IF('વિદ્યાર્થી માહિતી'!C49="","",'T-1'!K52)</f>
        <v/>
      </c>
      <c r="BR54" s="101" t="str">
        <f>IF('વિદ્યાર્થી માહિતી'!C49="","",'T-2'!K52)</f>
        <v/>
      </c>
      <c r="BS54" s="101" t="str">
        <f>IF('વિદ્યાર્થી માહિતી'!C49="","",'T-3'!J52)</f>
        <v/>
      </c>
      <c r="BT54" s="102" t="str">
        <f>IF('વિદ્યાર્થી માહિતી'!C49="","",આંતરિક!AL52)</f>
        <v/>
      </c>
      <c r="BU54" s="103" t="str">
        <f>IF('વિદ્યાર્થી માહિતી'!C49="","",ROUND(SUM(BQ54:BT54),0))</f>
        <v/>
      </c>
      <c r="BV54" s="104" t="str">
        <f>IF('વિદ્યાર્થી માહિતી'!C49="","",IF(BS54="LEFT","LEFT",ROUND(BU54/2,0)))</f>
        <v/>
      </c>
      <c r="BW54" s="105" t="str">
        <f>IF('વિદ્યાર્થી માહિતી'!C49="","",'સિદ્ધિ+કૃપા'!V52)</f>
        <v/>
      </c>
      <c r="BX54" s="101" t="str">
        <f>IF('વિદ્યાર્થી માહિતી'!C49="","",'સિદ્ધિ+કૃપા'!W52)</f>
        <v/>
      </c>
      <c r="BY54" s="101" t="str">
        <f>IF('વિદ્યાર્થી માહિતી'!C49="","",IF(BS54="LEFT","LEFT",SUM(BV54:BX54)))</f>
        <v/>
      </c>
      <c r="BZ54" s="106" t="str">
        <f t="shared" si="8"/>
        <v/>
      </c>
      <c r="CB54" s="41" t="str">
        <f>IF('વિદ્યાર્થી માહિતી'!C49="","",'વિદ્યાર્થી માહિતી'!B49)</f>
        <v/>
      </c>
      <c r="CC54" s="41" t="str">
        <f>IF('વિદ્યાર્થી માહિતી'!C49="","",'વિદ્યાર્થી માહિતી'!C49)</f>
        <v/>
      </c>
      <c r="CD54" s="101" t="str">
        <f>IF('વિદ્યાર્થી માહિતી'!C49="","",'T-1'!L52)</f>
        <v/>
      </c>
      <c r="CE54" s="101" t="str">
        <f>IF('વિદ્યાર્થી માહિતી'!C49="","",'T-2'!L52)</f>
        <v/>
      </c>
      <c r="CF54" s="101" t="str">
        <f>IF('વિદ્યાર્થી માહિતી'!C49="","",'T-3'!K52)</f>
        <v/>
      </c>
      <c r="CG54" s="102" t="str">
        <f>IF('વિદ્યાર્થી માહિતી'!C49="","",આંતરિક!AR52)</f>
        <v/>
      </c>
      <c r="CH54" s="103" t="str">
        <f>IF('વિદ્યાર્થી માહિતી'!C49="","",ROUND(SUM(CD54:CG54),0))</f>
        <v/>
      </c>
      <c r="CI54" s="104" t="str">
        <f>IF('વિદ્યાર્થી માહિતી'!C49="","",IF(CF54="LEFT","LEFT",ROUND(CH54/2,0)))</f>
        <v/>
      </c>
      <c r="CJ54" s="105" t="str">
        <f>IF('વિદ્યાર્થી માહિતી'!C49="","",'સિદ્ધિ+કૃપા'!Y52)</f>
        <v/>
      </c>
      <c r="CK54" s="101" t="str">
        <f>IF('વિદ્યાર્થી માહિતી'!C49="","",'સિદ્ધિ+કૃપા'!Z52)</f>
        <v/>
      </c>
      <c r="CL54" s="101" t="str">
        <f>IF('વિદ્યાર્થી માહિતી'!C49="","",IF(CF54="LEFT","LEFT",SUM(CI54:CK54)))</f>
        <v/>
      </c>
      <c r="CM54" s="106" t="str">
        <f t="shared" si="9"/>
        <v/>
      </c>
      <c r="CO54" s="41" t="str">
        <f>IF('વિદ્યાર્થી માહિતી'!B49="","",'વિદ્યાર્થી માહિતી'!B49)</f>
        <v/>
      </c>
      <c r="CP54" s="41" t="str">
        <f>IF('વિદ્યાર્થી માહિતી'!C49="","",'વિદ્યાર્થી માહિતી'!C49)</f>
        <v/>
      </c>
      <c r="CQ54" s="101" t="str">
        <f>IF('વિદ્યાર્થી માહિતી'!C49="","",'T-3'!L52)</f>
        <v/>
      </c>
      <c r="CR54" s="101" t="str">
        <f>IF('વિદ્યાર્થી માહિતી'!C49="","",'T-3'!M52)</f>
        <v/>
      </c>
      <c r="CS54" s="102" t="str">
        <f>IF('વિદ્યાર્થી માહિતી'!C49="","",આંતરિક!AV52)</f>
        <v/>
      </c>
      <c r="CT54" s="104" t="str">
        <f>IF('વિદ્યાર્થી માહિતી'!C49="","",SUM(CQ54:CS54))</f>
        <v/>
      </c>
      <c r="CU54" s="105" t="str">
        <f>IF('વિદ્યાર્થી માહિતી'!C49="","",'સિદ્ધિ+કૃપા'!AB52)</f>
        <v/>
      </c>
      <c r="CV54" s="101" t="str">
        <f>IF('વિદ્યાર્થી માહિતી'!C49="","",'સિદ્ધિ+કૃપા'!AC52)</f>
        <v/>
      </c>
      <c r="CW54" s="101" t="str">
        <f>IF('વિદ્યાર્થી માહિતી'!C49="","",SUM(CT54:CV54))</f>
        <v/>
      </c>
      <c r="CX54" s="106" t="str">
        <f t="shared" si="10"/>
        <v/>
      </c>
      <c r="CZ54" s="41" t="str">
        <f>IF('વિદ્યાર્થી માહિતી'!C49="","",'વિદ્યાર્થી માહિતી'!B49)</f>
        <v/>
      </c>
      <c r="DA54" s="41" t="str">
        <f>IF('વિદ્યાર્થી માહિતી'!C49="","",'વિદ્યાર્થી માહિતી'!C49)</f>
        <v/>
      </c>
      <c r="DB54" s="101" t="str">
        <f>IF('વિદ્યાર્થી માહિતી'!C49="","",'T-3'!N52)</f>
        <v/>
      </c>
      <c r="DC54" s="101" t="str">
        <f>IF('વિદ્યાર્થી માહિતી'!C49="","",'T-3'!O52)</f>
        <v/>
      </c>
      <c r="DD54" s="102" t="str">
        <f>IF('વિદ્યાર્થી માહિતી'!C49="","",આંતરિક!AZ52)</f>
        <v/>
      </c>
      <c r="DE54" s="104" t="str">
        <f>IF('વિદ્યાર્થી માહિતી'!C49="","",SUM(DB54:DD54))</f>
        <v/>
      </c>
      <c r="DF54" s="105" t="str">
        <f>IF('વિદ્યાર્થી માહિતી'!C49="","",'સિદ્ધિ+કૃપા'!AE52)</f>
        <v/>
      </c>
      <c r="DG54" s="101" t="str">
        <f>IF('વિદ્યાર્થી માહિતી'!C49="","",'સિદ્ધિ+કૃપા'!AF52)</f>
        <v/>
      </c>
      <c r="DH54" s="101" t="str">
        <f>IF('વિદ્યાર્થી માહિતી'!C49="","",SUM(DE54:DG54))</f>
        <v/>
      </c>
      <c r="DI54" s="106" t="str">
        <f t="shared" si="11"/>
        <v/>
      </c>
      <c r="DJ54" s="25" t="str">
        <f>IF('વિદ્યાર્થી માહિતી'!M49="","",'વિદ્યાર્થી માહિતી'!M49)</f>
        <v/>
      </c>
      <c r="DK54" s="41" t="str">
        <f>IF('વિદ્યાર્થી માહિતી'!C49="","",'વિદ્યાર્થી માહિતી'!B49)</f>
        <v/>
      </c>
      <c r="DL54" s="41" t="str">
        <f>IF('વિદ્યાર્થી માહિતી'!C49="","",'વિદ્યાર્થી માહિતી'!C49)</f>
        <v/>
      </c>
      <c r="DM54" s="101" t="str">
        <f>IF('વિદ્યાર્થી માહિતી'!C49="","",'T-3'!P52)</f>
        <v/>
      </c>
      <c r="DN54" s="101" t="str">
        <f>IF('વિદ્યાર્થી માહિતી'!C49="","",'T-3'!Q52)</f>
        <v/>
      </c>
      <c r="DO54" s="102" t="str">
        <f>IF('વિદ્યાર્થી માહિતી'!C49="","",આંતરિક!BD52)</f>
        <v/>
      </c>
      <c r="DP54" s="104" t="str">
        <f>IF('વિદ્યાર્થી માહિતી'!C49="","",SUM(DM54:DO54))</f>
        <v/>
      </c>
      <c r="DQ54" s="105" t="str">
        <f>IF('વિદ્યાર્થી માહિતી'!C49="","",'સિદ્ધિ+કૃપા'!AH52)</f>
        <v/>
      </c>
      <c r="DR54" s="101" t="str">
        <f>IF('વિદ્યાર્થી માહિતી'!C49="","",'સિદ્ધિ+કૃપા'!AI52)</f>
        <v/>
      </c>
      <c r="DS54" s="101" t="str">
        <f>IF('વિદ્યાર્થી માહિતી'!C49="","",SUM(DP54:DR54))</f>
        <v/>
      </c>
      <c r="DT54" s="106" t="str">
        <f t="shared" si="12"/>
        <v/>
      </c>
      <c r="DU54" s="255" t="str">
        <f>IF('વિદ્યાર્થી માહિતી'!C49="","",IF(I54="LEFT","LEFT",IF(V54="LEFT","LEFT",IF(AI54="LEFT","LEFT",IF(AV54="LEFT","LEFT",IF(BI54="LEFT","LEFT",IF(BV54="LEFT","LEFT",IF(CI54="LEFT","LEFT","P"))))))))</f>
        <v/>
      </c>
      <c r="DV54" s="255" t="str">
        <f>IF('વિદ્યાર્થી માહિતી'!C49="","",IF(DU54="LEFT","LEFT",IF(L54&lt;33,"નાપાસ",IF(Y54&lt;33,"નાપાસ",IF(AL54&lt;33,"નાપાસ",IF(AY54&lt;33,"નાપાસ",IF(BL54&lt;33,"નાપાસ",IF(BY54&lt;33,"નાપાસ",IF(CL54&lt;33,"નાપાસ",IF(CW54&lt;33,"નાપાસ",IF(DH54&lt;33,"નાપાસ",IF(DS54&lt;33,"નાપાસ","પાસ"))))))))))))</f>
        <v/>
      </c>
      <c r="DW54" s="255" t="str">
        <f>IF('વિદ્યાર્થી માહિતી'!C49="","",IF(J54&gt;0,"સિદ્ધિગુણથી પાસ",IF(W54&gt;0,"સિદ્ધિગુણથી પાસ",IF(AJ54&gt;0,"સિદ્ધિગુણથી પાસ",IF(AW54&gt;0,"સિદ્ધિગુણથી પાસ",IF(BJ54&gt;0,"સિદ્ધિગુણથી પાસ",IF(BW54&gt;0,"સિદ્ધિગુણથી પાસ",IF(CJ54&gt;0,"સિદ્ધિગુણથી પાસ",DV54))))))))</f>
        <v/>
      </c>
      <c r="DX54" s="255" t="str">
        <f>IF('વિદ્યાર્થી માહિતી'!C49="","",IF(K54&gt;0,"કૃપાગુણથી પાસ",IF(X54&gt;0,"કૃપાગુણથી પાસ",IF(AK54&gt;0,"કૃપાગુણથી પાસ",IF(AX54&gt;0,"કૃપાગુણથી પાસ",IF(BK54&gt;0,"કૃપાગુણથી પાસ",IF(BX54&gt;0,"કૃપાગુણથી પાસ",IF(CK54&gt;0,"કૃપાગુણથી પાસ",DV54))))))))</f>
        <v/>
      </c>
      <c r="DY54" s="255" t="str">
        <f>IF('સમગ્ર પરિણામ '!DX54="કૃપાગુણથી પાસ","કૃપાગુણથી પાસ",IF(DW54="સિદ્ધિગુણથી પાસ","સિદ્ધિગુણથી પાસ",DX54))</f>
        <v/>
      </c>
      <c r="DZ54" s="130" t="str">
        <f>IF('વિદ્યાર્થી માહિતી'!C49="","",'વિદ્યાર્થી માહિતી'!G49)</f>
        <v/>
      </c>
      <c r="EA54" s="45" t="str">
        <f>'S1'!N51</f>
        <v/>
      </c>
    </row>
    <row r="55" spans="1:131" ht="23.25" customHeight="1" x14ac:dyDescent="0.2">
      <c r="A55" s="41">
        <f>'વિદ્યાર્થી માહિતી'!A50</f>
        <v>49</v>
      </c>
      <c r="B55" s="41" t="str">
        <f>IF('વિદ્યાર્થી માહિતી'!B50="","",'વિદ્યાર્થી માહિતી'!B50)</f>
        <v/>
      </c>
      <c r="C55" s="52" t="str">
        <f>IF('વિદ્યાર્થી માહિતી'!C50="","",'વિદ્યાર્થી માહિતી'!C50)</f>
        <v/>
      </c>
      <c r="D55" s="101" t="str">
        <f>IF('વિદ્યાર્થી માહિતી'!C50="","",'T-1'!F53)</f>
        <v/>
      </c>
      <c r="E55" s="101" t="str">
        <f>IF('વિદ્યાર્થી માહિતી'!C50="","",'T-2'!F53)</f>
        <v/>
      </c>
      <c r="F55" s="101" t="str">
        <f>IF('વિદ્યાર્થી માહિતી'!C50="","",'T-3'!E53)</f>
        <v/>
      </c>
      <c r="G55" s="102" t="str">
        <f>IF('વિદ્યાર્થી માહિતી'!C50="","",આંતરિક!H53)</f>
        <v/>
      </c>
      <c r="H55" s="103" t="str">
        <f t="shared" si="0"/>
        <v/>
      </c>
      <c r="I55" s="104" t="str">
        <f t="shared" si="1"/>
        <v/>
      </c>
      <c r="J55" s="105" t="str">
        <f>IF('વિદ્યાર્થી માહિતી'!C50="","",'સિદ્ધિ+કૃપા'!G53)</f>
        <v/>
      </c>
      <c r="K55" s="101" t="str">
        <f>IF('વિદ્યાર્થી માહિતી'!C50="","",'સિદ્ધિ+કૃપા'!H53)</f>
        <v/>
      </c>
      <c r="L55" s="101" t="str">
        <f t="shared" si="2"/>
        <v/>
      </c>
      <c r="M55" s="106" t="str">
        <f t="shared" si="3"/>
        <v/>
      </c>
      <c r="O55" s="41" t="str">
        <f>IF('વિદ્યાર્થી માહિતી'!B50="","",'વિદ્યાર્થી માહિતી'!B50)</f>
        <v/>
      </c>
      <c r="P55" s="41" t="str">
        <f>IF('વિદ્યાર્થી માહિતી'!C50="","",'વિદ્યાર્થી માહિતી'!C50)</f>
        <v/>
      </c>
      <c r="Q55" s="101" t="str">
        <f>IF('વિદ્યાર્થી માહિતી'!C50="","",'T-1'!G53)</f>
        <v/>
      </c>
      <c r="R55" s="101" t="str">
        <f>IF('વિદ્યાર્થી માહિતી'!C50="","",'T-2'!G53)</f>
        <v/>
      </c>
      <c r="S55" s="101" t="str">
        <f>IF('વિદ્યાર્થી માહિતી'!C50="","",'T-3'!F53)</f>
        <v/>
      </c>
      <c r="T55" s="102" t="str">
        <f>IF('વિદ્યાર્થી માહિતી'!C50="","",આંતરિક!N53)</f>
        <v/>
      </c>
      <c r="U55" s="103" t="str">
        <f>IF('વિદ્યાર્થી માહિતી'!C50="","",ROUND(SUM(Q55:T55),0))</f>
        <v/>
      </c>
      <c r="V55" s="104" t="str">
        <f>IF('વિદ્યાર્થી માહિતી'!C50="","",IF(S55="LEFT","LEFT",ROUND(U55/2,0)))</f>
        <v/>
      </c>
      <c r="W55" s="105" t="str">
        <f>IF('વિદ્યાર્થી માહિતી'!C50="","",'સિદ્ધિ+કૃપા'!J53)</f>
        <v/>
      </c>
      <c r="X55" s="101" t="str">
        <f>IF('વિદ્યાર્થી માહિતી'!C50="","",'સિદ્ધિ+કૃપા'!K53)</f>
        <v/>
      </c>
      <c r="Y55" s="101" t="str">
        <f>IF('વિદ્યાર્થી માહિતી'!C50="","",IF(S55="LEFT","LEFT",SUM(V55:X55)))</f>
        <v/>
      </c>
      <c r="Z55" s="106" t="str">
        <f t="shared" si="4"/>
        <v/>
      </c>
      <c r="AB55" s="41" t="str">
        <f>IF('વિદ્યાર્થી માહિતી'!B50="","",'વિદ્યાર્થી માહિતી'!B50)</f>
        <v/>
      </c>
      <c r="AC55" s="41" t="str">
        <f>IF('વિદ્યાર્થી માહિતી'!C50="","",'વિદ્યાર્થી માહિતી'!C50)</f>
        <v/>
      </c>
      <c r="AD55" s="101" t="str">
        <f>IF('વિદ્યાર્થી માહિતી'!C50="","",'T-1'!H53)</f>
        <v/>
      </c>
      <c r="AE55" s="101" t="str">
        <f>IF('વિદ્યાર્થી માહિતી'!C50="","",'T-2'!H53)</f>
        <v/>
      </c>
      <c r="AF55" s="101" t="str">
        <f>IF('વિદ્યાર્થી માહિતી'!C50="","",'T-3'!G53)</f>
        <v/>
      </c>
      <c r="AG55" s="102" t="str">
        <f>IF('વિદ્યાર્થી માહિતી'!C50="","",આંતરિક!T53)</f>
        <v/>
      </c>
      <c r="AH55" s="103" t="str">
        <f>IF('વિદ્યાર્થી માહિતી'!C50="","",ROUND(SUM(AD55:AG55),0))</f>
        <v/>
      </c>
      <c r="AI55" s="104" t="str">
        <f>IF('વિદ્યાર્થી માહિતી'!C50="","",IF(AF55="LEFT","LEFT",ROUND(AH55/2,0)))</f>
        <v/>
      </c>
      <c r="AJ55" s="105" t="str">
        <f>IF('વિદ્યાર્થી માહિતી'!C50="","",'સિદ્ધિ+કૃપા'!M53)</f>
        <v/>
      </c>
      <c r="AK55" s="101" t="str">
        <f>IF('વિદ્યાર્થી માહિતી'!C50="","",'સિદ્ધિ+કૃપા'!N53)</f>
        <v/>
      </c>
      <c r="AL55" s="101" t="str">
        <f>IF('વિદ્યાર્થી માહિતી'!C50="","",IF(AF55="LEFT","LEFT",SUM(AI55:AK55)))</f>
        <v/>
      </c>
      <c r="AM55" s="106" t="str">
        <f t="shared" si="5"/>
        <v/>
      </c>
      <c r="AO55" s="41" t="str">
        <f>IF('વિદ્યાર્થી માહિતી'!B50="","",'વિદ્યાર્થી માહિતી'!B50)</f>
        <v/>
      </c>
      <c r="AP55" s="41" t="str">
        <f>IF('વિદ્યાર્થી માહિતી'!C50="","",'વિદ્યાર્થી માહિતી'!C50)</f>
        <v/>
      </c>
      <c r="AQ55" s="101" t="str">
        <f>IF('વિદ્યાર્થી માહિતી'!C50="","",'T-1'!I53)</f>
        <v/>
      </c>
      <c r="AR55" s="101" t="str">
        <f>IF('વિદ્યાર્થી માહિતી'!C50="","",'T-2'!I53)</f>
        <v/>
      </c>
      <c r="AS55" s="101" t="str">
        <f>IF('વિદ્યાર્થી માહિતી'!C50="","",'T-3'!H53)</f>
        <v/>
      </c>
      <c r="AT55" s="102" t="str">
        <f>IF('વિદ્યાર્થી માહિતી'!C50="","",આંતરિક!Z53)</f>
        <v/>
      </c>
      <c r="AU55" s="103" t="str">
        <f>IF('વિદ્યાર્થી માહિતી'!C50="","",ROUND(SUM(AQ55:AT55),0))</f>
        <v/>
      </c>
      <c r="AV55" s="104" t="str">
        <f>IF('વિદ્યાર્થી માહિતી'!C50="","",IF(AS55="LEFT","LEFT",ROUND(AU55/2,0)))</f>
        <v/>
      </c>
      <c r="AW55" s="105" t="str">
        <f>IF('વિદ્યાર્થી માહિતી'!C50="","",'સિદ્ધિ+કૃપા'!P53)</f>
        <v/>
      </c>
      <c r="AX55" s="101" t="str">
        <f>IF('વિદ્યાર્થી માહિતી'!C50="","",'સિદ્ધિ+કૃપા'!Q53)</f>
        <v/>
      </c>
      <c r="AY55" s="101" t="str">
        <f>IF('વિદ્યાર્થી માહિતી'!C50="","",IF(AS55="LEFT","LEFT",SUM(AV55:AX55)))</f>
        <v/>
      </c>
      <c r="AZ55" s="106" t="str">
        <f t="shared" si="6"/>
        <v/>
      </c>
      <c r="BB55" s="41" t="str">
        <f>IF('વિદ્યાર્થી માહિતી'!C50="","",'વિદ્યાર્થી માહિતી'!B50)</f>
        <v/>
      </c>
      <c r="BC55" s="41" t="str">
        <f>IF('વિદ્યાર્થી માહિતી'!C50="","",'વિદ્યાર્થી માહિતી'!C50)</f>
        <v/>
      </c>
      <c r="BD55" s="101" t="str">
        <f>IF('વિદ્યાર્થી માહિતી'!C50="","",'T-1'!J53)</f>
        <v/>
      </c>
      <c r="BE55" s="101" t="str">
        <f>IF('વિદ્યાર્થી માહિતી'!C50="","",'T-2'!J53)</f>
        <v/>
      </c>
      <c r="BF55" s="101" t="str">
        <f>IF('વિદ્યાર્થી માહિતી'!C50="","",'T-3'!I53)</f>
        <v/>
      </c>
      <c r="BG55" s="102" t="str">
        <f>IF('વિદ્યાર્થી માહિતી'!C50="","",આંતરિક!AF53)</f>
        <v/>
      </c>
      <c r="BH55" s="103" t="str">
        <f>IF('વિદ્યાર્થી માહિતી'!C50="","",ROUND(SUM(BD55:BG55),0))</f>
        <v/>
      </c>
      <c r="BI55" s="104" t="str">
        <f>IF('વિદ્યાર્થી માહિતી'!C50="","",IF(BF55="LEFT","LEFT",ROUND(BH55/2,0)))</f>
        <v/>
      </c>
      <c r="BJ55" s="105" t="str">
        <f>IF('વિદ્યાર્થી માહિતી'!C50="","",'સિદ્ધિ+કૃપા'!S53)</f>
        <v/>
      </c>
      <c r="BK55" s="101" t="str">
        <f>IF('વિદ્યાર્થી માહિતી'!C50="","",'સિદ્ધિ+કૃપા'!T53)</f>
        <v/>
      </c>
      <c r="BL55" s="101" t="str">
        <f>IF('વિદ્યાર્થી માહિતી'!C50="","",IF(BF55="LEFT","LEFT",SUM(BI55:BK55)))</f>
        <v/>
      </c>
      <c r="BM55" s="106" t="str">
        <f t="shared" si="7"/>
        <v/>
      </c>
      <c r="BO55" s="41" t="str">
        <f>IF('વિદ્યાર્થી માહિતી'!C50="","",'વિદ્યાર્થી માહિતી'!B50)</f>
        <v/>
      </c>
      <c r="BP55" s="41" t="str">
        <f>IF('વિદ્યાર્થી માહિતી'!C50="","",'વિદ્યાર્થી માહિતી'!C50)</f>
        <v/>
      </c>
      <c r="BQ55" s="101" t="str">
        <f>IF('વિદ્યાર્થી માહિતી'!C50="","",'T-1'!K53)</f>
        <v/>
      </c>
      <c r="BR55" s="101" t="str">
        <f>IF('વિદ્યાર્થી માહિતી'!C50="","",'T-2'!K53)</f>
        <v/>
      </c>
      <c r="BS55" s="101" t="str">
        <f>IF('વિદ્યાર્થી માહિતી'!C50="","",'T-3'!J53)</f>
        <v/>
      </c>
      <c r="BT55" s="102" t="str">
        <f>IF('વિદ્યાર્થી માહિતી'!C50="","",આંતરિક!AL53)</f>
        <v/>
      </c>
      <c r="BU55" s="103" t="str">
        <f>IF('વિદ્યાર્થી માહિતી'!C50="","",ROUND(SUM(BQ55:BT55),0))</f>
        <v/>
      </c>
      <c r="BV55" s="104" t="str">
        <f>IF('વિદ્યાર્થી માહિતી'!C50="","",IF(BS55="LEFT","LEFT",ROUND(BU55/2,0)))</f>
        <v/>
      </c>
      <c r="BW55" s="105" t="str">
        <f>IF('વિદ્યાર્થી માહિતી'!C50="","",'સિદ્ધિ+કૃપા'!V53)</f>
        <v/>
      </c>
      <c r="BX55" s="101" t="str">
        <f>IF('વિદ્યાર્થી માહિતી'!C50="","",'સિદ્ધિ+કૃપા'!W53)</f>
        <v/>
      </c>
      <c r="BY55" s="101" t="str">
        <f>IF('વિદ્યાર્થી માહિતી'!C50="","",IF(BS55="LEFT","LEFT",SUM(BV55:BX55)))</f>
        <v/>
      </c>
      <c r="BZ55" s="106" t="str">
        <f t="shared" si="8"/>
        <v/>
      </c>
      <c r="CB55" s="41" t="str">
        <f>IF('વિદ્યાર્થી માહિતી'!C50="","",'વિદ્યાર્થી માહિતી'!B50)</f>
        <v/>
      </c>
      <c r="CC55" s="41" t="str">
        <f>IF('વિદ્યાર્થી માહિતી'!C50="","",'વિદ્યાર્થી માહિતી'!C50)</f>
        <v/>
      </c>
      <c r="CD55" s="101" t="str">
        <f>IF('વિદ્યાર્થી માહિતી'!C50="","",'T-1'!L53)</f>
        <v/>
      </c>
      <c r="CE55" s="101" t="str">
        <f>IF('વિદ્યાર્થી માહિતી'!C50="","",'T-2'!L53)</f>
        <v/>
      </c>
      <c r="CF55" s="101" t="str">
        <f>IF('વિદ્યાર્થી માહિતી'!C50="","",'T-3'!K53)</f>
        <v/>
      </c>
      <c r="CG55" s="102" t="str">
        <f>IF('વિદ્યાર્થી માહિતી'!C50="","",આંતરિક!AR53)</f>
        <v/>
      </c>
      <c r="CH55" s="103" t="str">
        <f>IF('વિદ્યાર્થી માહિતી'!C50="","",ROUND(SUM(CD55:CG55),0))</f>
        <v/>
      </c>
      <c r="CI55" s="104" t="str">
        <f>IF('વિદ્યાર્થી માહિતી'!C50="","",IF(CF55="LEFT","LEFT",ROUND(CH55/2,0)))</f>
        <v/>
      </c>
      <c r="CJ55" s="105" t="str">
        <f>IF('વિદ્યાર્થી માહિતી'!C50="","",'સિદ્ધિ+કૃપા'!Y53)</f>
        <v/>
      </c>
      <c r="CK55" s="101" t="str">
        <f>IF('વિદ્યાર્થી માહિતી'!C50="","",'સિદ્ધિ+કૃપા'!Z53)</f>
        <v/>
      </c>
      <c r="CL55" s="101" t="str">
        <f>IF('વિદ્યાર્થી માહિતી'!C50="","",IF(CF55="LEFT","LEFT",SUM(CI55:CK55)))</f>
        <v/>
      </c>
      <c r="CM55" s="106" t="str">
        <f t="shared" si="9"/>
        <v/>
      </c>
      <c r="CO55" s="41" t="str">
        <f>IF('વિદ્યાર્થી માહિતી'!B50="","",'વિદ્યાર્થી માહિતી'!B50)</f>
        <v/>
      </c>
      <c r="CP55" s="41" t="str">
        <f>IF('વિદ્યાર્થી માહિતી'!C50="","",'વિદ્યાર્થી માહિતી'!C50)</f>
        <v/>
      </c>
      <c r="CQ55" s="101" t="str">
        <f>IF('વિદ્યાર્થી માહિતી'!C50="","",'T-3'!L53)</f>
        <v/>
      </c>
      <c r="CR55" s="101" t="str">
        <f>IF('વિદ્યાર્થી માહિતી'!C50="","",'T-3'!M53)</f>
        <v/>
      </c>
      <c r="CS55" s="102" t="str">
        <f>IF('વિદ્યાર્થી માહિતી'!C50="","",આંતરિક!AV53)</f>
        <v/>
      </c>
      <c r="CT55" s="104" t="str">
        <f>IF('વિદ્યાર્થી માહિતી'!C50="","",SUM(CQ55:CS55))</f>
        <v/>
      </c>
      <c r="CU55" s="105" t="str">
        <f>IF('વિદ્યાર્થી માહિતી'!C50="","",'સિદ્ધિ+કૃપા'!AB53)</f>
        <v/>
      </c>
      <c r="CV55" s="101" t="str">
        <f>IF('વિદ્યાર્થી માહિતી'!C50="","",'સિદ્ધિ+કૃપા'!AC53)</f>
        <v/>
      </c>
      <c r="CW55" s="101" t="str">
        <f>IF('વિદ્યાર્થી માહિતી'!C50="","",SUM(CT55:CV55))</f>
        <v/>
      </c>
      <c r="CX55" s="106" t="str">
        <f t="shared" si="10"/>
        <v/>
      </c>
      <c r="CZ55" s="41" t="str">
        <f>IF('વિદ્યાર્થી માહિતી'!C50="","",'વિદ્યાર્થી માહિતી'!B50)</f>
        <v/>
      </c>
      <c r="DA55" s="41" t="str">
        <f>IF('વિદ્યાર્થી માહિતી'!C50="","",'વિદ્યાર્થી માહિતી'!C50)</f>
        <v/>
      </c>
      <c r="DB55" s="101" t="str">
        <f>IF('વિદ્યાર્થી માહિતી'!C50="","",'T-3'!N53)</f>
        <v/>
      </c>
      <c r="DC55" s="101" t="str">
        <f>IF('વિદ્યાર્થી માહિતી'!C50="","",'T-3'!O53)</f>
        <v/>
      </c>
      <c r="DD55" s="102" t="str">
        <f>IF('વિદ્યાર્થી માહિતી'!C50="","",આંતરિક!AZ53)</f>
        <v/>
      </c>
      <c r="DE55" s="104" t="str">
        <f>IF('વિદ્યાર્થી માહિતી'!C50="","",SUM(DB55:DD55))</f>
        <v/>
      </c>
      <c r="DF55" s="105" t="str">
        <f>IF('વિદ્યાર્થી માહિતી'!C50="","",'સિદ્ધિ+કૃપા'!AE53)</f>
        <v/>
      </c>
      <c r="DG55" s="101" t="str">
        <f>IF('વિદ્યાર્થી માહિતી'!C50="","",'સિદ્ધિ+કૃપા'!AF53)</f>
        <v/>
      </c>
      <c r="DH55" s="101" t="str">
        <f>IF('વિદ્યાર્થી માહિતી'!C50="","",SUM(DE55:DG55))</f>
        <v/>
      </c>
      <c r="DI55" s="106" t="str">
        <f t="shared" si="11"/>
        <v/>
      </c>
      <c r="DJ55" s="25" t="str">
        <f>IF('વિદ્યાર્થી માહિતી'!M50="","",'વિદ્યાર્થી માહિતી'!M50)</f>
        <v/>
      </c>
      <c r="DK55" s="41" t="str">
        <f>IF('વિદ્યાર્થી માહિતી'!C50="","",'વિદ્યાર્થી માહિતી'!B50)</f>
        <v/>
      </c>
      <c r="DL55" s="41" t="str">
        <f>IF('વિદ્યાર્થી માહિતી'!C50="","",'વિદ્યાર્થી માહિતી'!C50)</f>
        <v/>
      </c>
      <c r="DM55" s="101" t="str">
        <f>IF('વિદ્યાર્થી માહિતી'!C50="","",'T-3'!P53)</f>
        <v/>
      </c>
      <c r="DN55" s="101" t="str">
        <f>IF('વિદ્યાર્થી માહિતી'!C50="","",'T-3'!Q53)</f>
        <v/>
      </c>
      <c r="DO55" s="102" t="str">
        <f>IF('વિદ્યાર્થી માહિતી'!C50="","",આંતરિક!BD53)</f>
        <v/>
      </c>
      <c r="DP55" s="104" t="str">
        <f>IF('વિદ્યાર્થી માહિતી'!C50="","",SUM(DM55:DO55))</f>
        <v/>
      </c>
      <c r="DQ55" s="105" t="str">
        <f>IF('વિદ્યાર્થી માહિતી'!C50="","",'સિદ્ધિ+કૃપા'!AH53)</f>
        <v/>
      </c>
      <c r="DR55" s="101" t="str">
        <f>IF('વિદ્યાર્થી માહિતી'!C50="","",'સિદ્ધિ+કૃપા'!AI53)</f>
        <v/>
      </c>
      <c r="DS55" s="101" t="str">
        <f>IF('વિદ્યાર્થી માહિતી'!C50="","",SUM(DP55:DR55))</f>
        <v/>
      </c>
      <c r="DT55" s="106" t="str">
        <f t="shared" si="12"/>
        <v/>
      </c>
      <c r="DU55" s="255" t="str">
        <f>IF('વિદ્યાર્થી માહિતી'!C50="","",IF(I55="LEFT","LEFT",IF(V55="LEFT","LEFT",IF(AI55="LEFT","LEFT",IF(AV55="LEFT","LEFT",IF(BI55="LEFT","LEFT",IF(BV55="LEFT","LEFT",IF(CI55="LEFT","LEFT","P"))))))))</f>
        <v/>
      </c>
      <c r="DV55" s="255" t="str">
        <f>IF('વિદ્યાર્થી માહિતી'!C50="","",IF(DU55="LEFT","LEFT",IF(L55&lt;33,"નાપાસ",IF(Y55&lt;33,"નાપાસ",IF(AL55&lt;33,"નાપાસ",IF(AY55&lt;33,"નાપાસ",IF(BL55&lt;33,"નાપાસ",IF(BY55&lt;33,"નાપાસ",IF(CL55&lt;33,"નાપાસ",IF(CW55&lt;33,"નાપાસ",IF(DH55&lt;33,"નાપાસ",IF(DS55&lt;33,"નાપાસ","પાસ"))))))))))))</f>
        <v/>
      </c>
      <c r="DW55" s="255" t="str">
        <f>IF('વિદ્યાર્થી માહિતી'!C50="","",IF(J55&gt;0,"સિદ્ધિગુણથી પાસ",IF(W55&gt;0,"સિદ્ધિગુણથી પાસ",IF(AJ55&gt;0,"સિદ્ધિગુણથી પાસ",IF(AW55&gt;0,"સિદ્ધિગુણથી પાસ",IF(BJ55&gt;0,"સિદ્ધિગુણથી પાસ",IF(BW55&gt;0,"સિદ્ધિગુણથી પાસ",IF(CJ55&gt;0,"સિદ્ધિગુણથી પાસ",DV55))))))))</f>
        <v/>
      </c>
      <c r="DX55" s="255" t="str">
        <f>IF('વિદ્યાર્થી માહિતી'!C50="","",IF(K55&gt;0,"કૃપાગુણથી પાસ",IF(X55&gt;0,"કૃપાગુણથી પાસ",IF(AK55&gt;0,"કૃપાગુણથી પાસ",IF(AX55&gt;0,"કૃપાગુણથી પાસ",IF(BK55&gt;0,"કૃપાગુણથી પાસ",IF(BX55&gt;0,"કૃપાગુણથી પાસ",IF(CK55&gt;0,"કૃપાગુણથી પાસ",DV55))))))))</f>
        <v/>
      </c>
      <c r="DY55" s="255" t="str">
        <f>IF('સમગ્ર પરિણામ '!DX55="કૃપાગુણથી પાસ","કૃપાગુણથી પાસ",IF(DW55="સિદ્ધિગુણથી પાસ","સિદ્ધિગુણથી પાસ",DX55))</f>
        <v/>
      </c>
      <c r="DZ55" s="130" t="str">
        <f>IF('વિદ્યાર્થી માહિતી'!C50="","",'વિદ્યાર્થી માહિતી'!G50)</f>
        <v/>
      </c>
      <c r="EA55" s="45" t="str">
        <f>'S1'!N52</f>
        <v/>
      </c>
    </row>
    <row r="56" spans="1:131" ht="23.25" customHeight="1" x14ac:dyDescent="0.2">
      <c r="A56" s="41">
        <f>'વિદ્યાર્થી માહિતી'!A51</f>
        <v>50</v>
      </c>
      <c r="B56" s="41" t="str">
        <f>IF('વિદ્યાર્થી માહિતી'!B51="","",'વિદ્યાર્થી માહિતી'!B51)</f>
        <v/>
      </c>
      <c r="C56" s="52" t="str">
        <f>IF('વિદ્યાર્થી માહિતી'!C51="","",'વિદ્યાર્થી માહિતી'!C51)</f>
        <v/>
      </c>
      <c r="D56" s="101" t="str">
        <f>IF('વિદ્યાર્થી માહિતી'!C51="","",'T-1'!F54)</f>
        <v/>
      </c>
      <c r="E56" s="101" t="str">
        <f>IF('વિદ્યાર્થી માહિતી'!C51="","",'T-2'!F54)</f>
        <v/>
      </c>
      <c r="F56" s="101" t="str">
        <f>IF('વિદ્યાર્થી માહિતી'!C51="","",'T-3'!E54)</f>
        <v/>
      </c>
      <c r="G56" s="102" t="str">
        <f>IF('વિદ્યાર્થી માહિતી'!C51="","",આંતરિક!H54)</f>
        <v/>
      </c>
      <c r="H56" s="103" t="str">
        <f t="shared" si="0"/>
        <v/>
      </c>
      <c r="I56" s="104" t="str">
        <f t="shared" si="1"/>
        <v/>
      </c>
      <c r="J56" s="105" t="str">
        <f>IF('વિદ્યાર્થી માહિતી'!C51="","",'સિદ્ધિ+કૃપા'!G54)</f>
        <v/>
      </c>
      <c r="K56" s="101" t="str">
        <f>IF('વિદ્યાર્થી માહિતી'!C51="","",'સિદ્ધિ+કૃપા'!H54)</f>
        <v/>
      </c>
      <c r="L56" s="101" t="str">
        <f t="shared" si="2"/>
        <v/>
      </c>
      <c r="M56" s="106" t="str">
        <f t="shared" si="3"/>
        <v/>
      </c>
      <c r="O56" s="41" t="str">
        <f>IF('વિદ્યાર્થી માહિતી'!B51="","",'વિદ્યાર્થી માહિતી'!B51)</f>
        <v/>
      </c>
      <c r="P56" s="41" t="str">
        <f>IF('વિદ્યાર્થી માહિતી'!C51="","",'વિદ્યાર્થી માહિતી'!C51)</f>
        <v/>
      </c>
      <c r="Q56" s="101" t="str">
        <f>IF('વિદ્યાર્થી માહિતી'!C51="","",'T-1'!G54)</f>
        <v/>
      </c>
      <c r="R56" s="101" t="str">
        <f>IF('વિદ્યાર્થી માહિતી'!C51="","",'T-2'!G54)</f>
        <v/>
      </c>
      <c r="S56" s="101" t="str">
        <f>IF('વિદ્યાર્થી માહિતી'!C51="","",'T-3'!F54)</f>
        <v/>
      </c>
      <c r="T56" s="102" t="str">
        <f>IF('વિદ્યાર્થી માહિતી'!C51="","",આંતરિક!N54)</f>
        <v/>
      </c>
      <c r="U56" s="103" t="str">
        <f>IF('વિદ્યાર્થી માહિતી'!C51="","",ROUND(SUM(Q56:T56),0))</f>
        <v/>
      </c>
      <c r="V56" s="104" t="str">
        <f>IF('વિદ્યાર્થી માહિતી'!C51="","",IF(S56="LEFT","LEFT",ROUND(U56/2,0)))</f>
        <v/>
      </c>
      <c r="W56" s="105" t="str">
        <f>IF('વિદ્યાર્થી માહિતી'!C51="","",'સિદ્ધિ+કૃપા'!J54)</f>
        <v/>
      </c>
      <c r="X56" s="101" t="str">
        <f>IF('વિદ્યાર્થી માહિતી'!C51="","",'સિદ્ધિ+કૃપા'!K54)</f>
        <v/>
      </c>
      <c r="Y56" s="101" t="str">
        <f>IF('વિદ્યાર્થી માહિતી'!C51="","",IF(S56="LEFT","LEFT",SUM(V56:X56)))</f>
        <v/>
      </c>
      <c r="Z56" s="106" t="str">
        <f t="shared" si="4"/>
        <v/>
      </c>
      <c r="AB56" s="41" t="str">
        <f>IF('વિદ્યાર્થી માહિતી'!B51="","",'વિદ્યાર્થી માહિતી'!B51)</f>
        <v/>
      </c>
      <c r="AC56" s="41" t="str">
        <f>IF('વિદ્યાર્થી માહિતી'!C51="","",'વિદ્યાર્થી માહિતી'!C51)</f>
        <v/>
      </c>
      <c r="AD56" s="101" t="str">
        <f>IF('વિદ્યાર્થી માહિતી'!C51="","",'T-1'!H54)</f>
        <v/>
      </c>
      <c r="AE56" s="101" t="str">
        <f>IF('વિદ્યાર્થી માહિતી'!C51="","",'T-2'!H54)</f>
        <v/>
      </c>
      <c r="AF56" s="101" t="str">
        <f>IF('વિદ્યાર્થી માહિતી'!C51="","",'T-3'!G54)</f>
        <v/>
      </c>
      <c r="AG56" s="102" t="str">
        <f>IF('વિદ્યાર્થી માહિતી'!C51="","",આંતરિક!T54)</f>
        <v/>
      </c>
      <c r="AH56" s="103" t="str">
        <f>IF('વિદ્યાર્થી માહિતી'!C51="","",ROUND(SUM(AD56:AG56),0))</f>
        <v/>
      </c>
      <c r="AI56" s="104" t="str">
        <f>IF('વિદ્યાર્થી માહિતી'!C51="","",IF(AF56="LEFT","LEFT",ROUND(AH56/2,0)))</f>
        <v/>
      </c>
      <c r="AJ56" s="105" t="str">
        <f>IF('વિદ્યાર્થી માહિતી'!C51="","",'સિદ્ધિ+કૃપા'!M54)</f>
        <v/>
      </c>
      <c r="AK56" s="101" t="str">
        <f>IF('વિદ્યાર્થી માહિતી'!C51="","",'સિદ્ધિ+કૃપા'!N54)</f>
        <v/>
      </c>
      <c r="AL56" s="101" t="str">
        <f>IF('વિદ્યાર્થી માહિતી'!C51="","",IF(AF56="LEFT","LEFT",SUM(AI56:AK56)))</f>
        <v/>
      </c>
      <c r="AM56" s="106" t="str">
        <f t="shared" si="5"/>
        <v/>
      </c>
      <c r="AO56" s="41" t="str">
        <f>IF('વિદ્યાર્થી માહિતી'!B51="","",'વિદ્યાર્થી માહિતી'!B51)</f>
        <v/>
      </c>
      <c r="AP56" s="41" t="str">
        <f>IF('વિદ્યાર્થી માહિતી'!C51="","",'વિદ્યાર્થી માહિતી'!C51)</f>
        <v/>
      </c>
      <c r="AQ56" s="101" t="str">
        <f>IF('વિદ્યાર્થી માહિતી'!C51="","",'T-1'!I54)</f>
        <v/>
      </c>
      <c r="AR56" s="101" t="str">
        <f>IF('વિદ્યાર્થી માહિતી'!C51="","",'T-2'!I54)</f>
        <v/>
      </c>
      <c r="AS56" s="101" t="str">
        <f>IF('વિદ્યાર્થી માહિતી'!C51="","",'T-3'!H54)</f>
        <v/>
      </c>
      <c r="AT56" s="102" t="str">
        <f>IF('વિદ્યાર્થી માહિતી'!C51="","",આંતરિક!Z54)</f>
        <v/>
      </c>
      <c r="AU56" s="103" t="str">
        <f>IF('વિદ્યાર્થી માહિતી'!C51="","",ROUND(SUM(AQ56:AT56),0))</f>
        <v/>
      </c>
      <c r="AV56" s="104" t="str">
        <f>IF('વિદ્યાર્થી માહિતી'!C51="","",IF(AS56="LEFT","LEFT",ROUND(AU56/2,0)))</f>
        <v/>
      </c>
      <c r="AW56" s="105" t="str">
        <f>IF('વિદ્યાર્થી માહિતી'!C51="","",'સિદ્ધિ+કૃપા'!P54)</f>
        <v/>
      </c>
      <c r="AX56" s="101" t="str">
        <f>IF('વિદ્યાર્થી માહિતી'!C51="","",'સિદ્ધિ+કૃપા'!Q54)</f>
        <v/>
      </c>
      <c r="AY56" s="101" t="str">
        <f>IF('વિદ્યાર્થી માહિતી'!C51="","",IF(AS56="LEFT","LEFT",SUM(AV56:AX56)))</f>
        <v/>
      </c>
      <c r="AZ56" s="106" t="str">
        <f t="shared" si="6"/>
        <v/>
      </c>
      <c r="BB56" s="41" t="str">
        <f>IF('વિદ્યાર્થી માહિતી'!C51="","",'વિદ્યાર્થી માહિતી'!B51)</f>
        <v/>
      </c>
      <c r="BC56" s="41" t="str">
        <f>IF('વિદ્યાર્થી માહિતી'!C51="","",'વિદ્યાર્થી માહિતી'!C51)</f>
        <v/>
      </c>
      <c r="BD56" s="101" t="str">
        <f>IF('વિદ્યાર્થી માહિતી'!C51="","",'T-1'!J54)</f>
        <v/>
      </c>
      <c r="BE56" s="101" t="str">
        <f>IF('વિદ્યાર્થી માહિતી'!C51="","",'T-2'!J54)</f>
        <v/>
      </c>
      <c r="BF56" s="101" t="str">
        <f>IF('વિદ્યાર્થી માહિતી'!C51="","",'T-3'!I54)</f>
        <v/>
      </c>
      <c r="BG56" s="102" t="str">
        <f>IF('વિદ્યાર્થી માહિતી'!C51="","",આંતરિક!AF54)</f>
        <v/>
      </c>
      <c r="BH56" s="103" t="str">
        <f>IF('વિદ્યાર્થી માહિતી'!C51="","",ROUND(SUM(BD56:BG56),0))</f>
        <v/>
      </c>
      <c r="BI56" s="104" t="str">
        <f>IF('વિદ્યાર્થી માહિતી'!C51="","",IF(BF56="LEFT","LEFT",ROUND(BH56/2,0)))</f>
        <v/>
      </c>
      <c r="BJ56" s="105" t="str">
        <f>IF('વિદ્યાર્થી માહિતી'!C51="","",'સિદ્ધિ+કૃપા'!S54)</f>
        <v/>
      </c>
      <c r="BK56" s="101" t="str">
        <f>IF('વિદ્યાર્થી માહિતી'!C51="","",'સિદ્ધિ+કૃપા'!T54)</f>
        <v/>
      </c>
      <c r="BL56" s="101" t="str">
        <f>IF('વિદ્યાર્થી માહિતી'!C51="","",IF(BF56="LEFT","LEFT",SUM(BI56:BK56)))</f>
        <v/>
      </c>
      <c r="BM56" s="106" t="str">
        <f t="shared" si="7"/>
        <v/>
      </c>
      <c r="BO56" s="41" t="str">
        <f>IF('વિદ્યાર્થી માહિતી'!C51="","",'વિદ્યાર્થી માહિતી'!B51)</f>
        <v/>
      </c>
      <c r="BP56" s="41" t="str">
        <f>IF('વિદ્યાર્થી માહિતી'!C51="","",'વિદ્યાર્થી માહિતી'!C51)</f>
        <v/>
      </c>
      <c r="BQ56" s="101" t="str">
        <f>IF('વિદ્યાર્થી માહિતી'!C51="","",'T-1'!K54)</f>
        <v/>
      </c>
      <c r="BR56" s="101" t="str">
        <f>IF('વિદ્યાર્થી માહિતી'!C51="","",'T-2'!K54)</f>
        <v/>
      </c>
      <c r="BS56" s="101" t="str">
        <f>IF('વિદ્યાર્થી માહિતી'!C51="","",'T-3'!J54)</f>
        <v/>
      </c>
      <c r="BT56" s="102" t="str">
        <f>IF('વિદ્યાર્થી માહિતી'!C51="","",આંતરિક!AL54)</f>
        <v/>
      </c>
      <c r="BU56" s="103" t="str">
        <f>IF('વિદ્યાર્થી માહિતી'!C51="","",ROUND(SUM(BQ56:BT56),0))</f>
        <v/>
      </c>
      <c r="BV56" s="104" t="str">
        <f>IF('વિદ્યાર્થી માહિતી'!C51="","",IF(BS56="LEFT","LEFT",ROUND(BU56/2,0)))</f>
        <v/>
      </c>
      <c r="BW56" s="105" t="str">
        <f>IF('વિદ્યાર્થી માહિતી'!C51="","",'સિદ્ધિ+કૃપા'!V54)</f>
        <v/>
      </c>
      <c r="BX56" s="101" t="str">
        <f>IF('વિદ્યાર્થી માહિતી'!C51="","",'સિદ્ધિ+કૃપા'!W54)</f>
        <v/>
      </c>
      <c r="BY56" s="101" t="str">
        <f>IF('વિદ્યાર્થી માહિતી'!C51="","",IF(BS56="LEFT","LEFT",SUM(BV56:BX56)))</f>
        <v/>
      </c>
      <c r="BZ56" s="106" t="str">
        <f t="shared" si="8"/>
        <v/>
      </c>
      <c r="CB56" s="41" t="str">
        <f>IF('વિદ્યાર્થી માહિતી'!C51="","",'વિદ્યાર્થી માહિતી'!B51)</f>
        <v/>
      </c>
      <c r="CC56" s="41" t="str">
        <f>IF('વિદ્યાર્થી માહિતી'!C51="","",'વિદ્યાર્થી માહિતી'!C51)</f>
        <v/>
      </c>
      <c r="CD56" s="101" t="str">
        <f>IF('વિદ્યાર્થી માહિતી'!C51="","",'T-1'!L54)</f>
        <v/>
      </c>
      <c r="CE56" s="101" t="str">
        <f>IF('વિદ્યાર્થી માહિતી'!C51="","",'T-2'!L54)</f>
        <v/>
      </c>
      <c r="CF56" s="101" t="str">
        <f>IF('વિદ્યાર્થી માહિતી'!C51="","",'T-3'!K54)</f>
        <v/>
      </c>
      <c r="CG56" s="102" t="str">
        <f>IF('વિદ્યાર્થી માહિતી'!C51="","",આંતરિક!AR54)</f>
        <v/>
      </c>
      <c r="CH56" s="103" t="str">
        <f>IF('વિદ્યાર્થી માહિતી'!C51="","",ROUND(SUM(CD56:CG56),0))</f>
        <v/>
      </c>
      <c r="CI56" s="104" t="str">
        <f>IF('વિદ્યાર્થી માહિતી'!C51="","",IF(CF56="LEFT","LEFT",ROUND(CH56/2,0)))</f>
        <v/>
      </c>
      <c r="CJ56" s="105" t="str">
        <f>IF('વિદ્યાર્થી માહિતી'!C51="","",'સિદ્ધિ+કૃપા'!Y54)</f>
        <v/>
      </c>
      <c r="CK56" s="101" t="str">
        <f>IF('વિદ્યાર્થી માહિતી'!C51="","",'સિદ્ધિ+કૃપા'!Z54)</f>
        <v/>
      </c>
      <c r="CL56" s="101" t="str">
        <f>IF('વિદ્યાર્થી માહિતી'!C51="","",IF(CF56="LEFT","LEFT",SUM(CI56:CK56)))</f>
        <v/>
      </c>
      <c r="CM56" s="106" t="str">
        <f t="shared" si="9"/>
        <v/>
      </c>
      <c r="CO56" s="41" t="str">
        <f>IF('વિદ્યાર્થી માહિતી'!B51="","",'વિદ્યાર્થી માહિતી'!B51)</f>
        <v/>
      </c>
      <c r="CP56" s="41" t="str">
        <f>IF('વિદ્યાર્થી માહિતી'!C51="","",'વિદ્યાર્થી માહિતી'!C51)</f>
        <v/>
      </c>
      <c r="CQ56" s="101" t="str">
        <f>IF('વિદ્યાર્થી માહિતી'!C51="","",'T-3'!L54)</f>
        <v/>
      </c>
      <c r="CR56" s="101" t="str">
        <f>IF('વિદ્યાર્થી માહિતી'!C51="","",'T-3'!M54)</f>
        <v/>
      </c>
      <c r="CS56" s="102" t="str">
        <f>IF('વિદ્યાર્થી માહિતી'!C51="","",આંતરિક!AV54)</f>
        <v/>
      </c>
      <c r="CT56" s="104" t="str">
        <f>IF('વિદ્યાર્થી માહિતી'!C51="","",SUM(CQ56:CS56))</f>
        <v/>
      </c>
      <c r="CU56" s="105" t="str">
        <f>IF('વિદ્યાર્થી માહિતી'!C51="","",'સિદ્ધિ+કૃપા'!AB54)</f>
        <v/>
      </c>
      <c r="CV56" s="101" t="str">
        <f>IF('વિદ્યાર્થી માહિતી'!C51="","",'સિદ્ધિ+કૃપા'!AC54)</f>
        <v/>
      </c>
      <c r="CW56" s="101" t="str">
        <f>IF('વિદ્યાર્થી માહિતી'!C51="","",SUM(CT56:CV56))</f>
        <v/>
      </c>
      <c r="CX56" s="106" t="str">
        <f t="shared" si="10"/>
        <v/>
      </c>
      <c r="CZ56" s="41" t="str">
        <f>IF('વિદ્યાર્થી માહિતી'!C51="","",'વિદ્યાર્થી માહિતી'!B51)</f>
        <v/>
      </c>
      <c r="DA56" s="41" t="str">
        <f>IF('વિદ્યાર્થી માહિતી'!C51="","",'વિદ્યાર્થી માહિતી'!C51)</f>
        <v/>
      </c>
      <c r="DB56" s="101" t="str">
        <f>IF('વિદ્યાર્થી માહિતી'!C51="","",'T-3'!N54)</f>
        <v/>
      </c>
      <c r="DC56" s="101" t="str">
        <f>IF('વિદ્યાર્થી માહિતી'!C51="","",'T-3'!O54)</f>
        <v/>
      </c>
      <c r="DD56" s="102" t="str">
        <f>IF('વિદ્યાર્થી માહિતી'!C51="","",આંતરિક!AZ54)</f>
        <v/>
      </c>
      <c r="DE56" s="104" t="str">
        <f>IF('વિદ્યાર્થી માહિતી'!C51="","",SUM(DB56:DD56))</f>
        <v/>
      </c>
      <c r="DF56" s="105" t="str">
        <f>IF('વિદ્યાર્થી માહિતી'!C51="","",'સિદ્ધિ+કૃપા'!AE54)</f>
        <v/>
      </c>
      <c r="DG56" s="101" t="str">
        <f>IF('વિદ્યાર્થી માહિતી'!C51="","",'સિદ્ધિ+કૃપા'!AF54)</f>
        <v/>
      </c>
      <c r="DH56" s="101" t="str">
        <f>IF('વિદ્યાર્થી માહિતી'!C51="","",SUM(DE56:DG56))</f>
        <v/>
      </c>
      <c r="DI56" s="106" t="str">
        <f t="shared" si="11"/>
        <v/>
      </c>
      <c r="DJ56" s="25" t="str">
        <f>IF('વિદ્યાર્થી માહિતી'!M51="","",'વિદ્યાર્થી માહિતી'!M51)</f>
        <v/>
      </c>
      <c r="DK56" s="41" t="str">
        <f>IF('વિદ્યાર્થી માહિતી'!C51="","",'વિદ્યાર્થી માહિતી'!B51)</f>
        <v/>
      </c>
      <c r="DL56" s="41" t="str">
        <f>IF('વિદ્યાર્થી માહિતી'!C51="","",'વિદ્યાર્થી માહિતી'!C51)</f>
        <v/>
      </c>
      <c r="DM56" s="101" t="str">
        <f>IF('વિદ્યાર્થી માહિતી'!C51="","",'T-3'!P54)</f>
        <v/>
      </c>
      <c r="DN56" s="101" t="str">
        <f>IF('વિદ્યાર્થી માહિતી'!C51="","",'T-3'!Q54)</f>
        <v/>
      </c>
      <c r="DO56" s="102" t="str">
        <f>IF('વિદ્યાર્થી માહિતી'!C51="","",આંતરિક!BD54)</f>
        <v/>
      </c>
      <c r="DP56" s="104" t="str">
        <f>IF('વિદ્યાર્થી માહિતી'!C51="","",SUM(DM56:DO56))</f>
        <v/>
      </c>
      <c r="DQ56" s="105" t="str">
        <f>IF('વિદ્યાર્થી માહિતી'!C51="","",'સિદ્ધિ+કૃપા'!AH54)</f>
        <v/>
      </c>
      <c r="DR56" s="101" t="str">
        <f>IF('વિદ્યાર્થી માહિતી'!C51="","",'સિદ્ધિ+કૃપા'!AI54)</f>
        <v/>
      </c>
      <c r="DS56" s="101" t="str">
        <f>IF('વિદ્યાર્થી માહિતી'!C51="","",SUM(DP56:DR56))</f>
        <v/>
      </c>
      <c r="DT56" s="106" t="str">
        <f t="shared" si="12"/>
        <v/>
      </c>
      <c r="DU56" s="255" t="str">
        <f>IF('વિદ્યાર્થી માહિતી'!C51="","",IF(I56="LEFT","LEFT",IF(V56="LEFT","LEFT",IF(AI56="LEFT","LEFT",IF(AV56="LEFT","LEFT",IF(BI56="LEFT","LEFT",IF(BV56="LEFT","LEFT",IF(CI56="LEFT","LEFT","P"))))))))</f>
        <v/>
      </c>
      <c r="DV56" s="255" t="str">
        <f>IF('વિદ્યાર્થી માહિતી'!C51="","",IF(DU56="LEFT","LEFT",IF(L56&lt;33,"નાપાસ",IF(Y56&lt;33,"નાપાસ",IF(AL56&lt;33,"નાપાસ",IF(AY56&lt;33,"નાપાસ",IF(BL56&lt;33,"નાપાસ",IF(BY56&lt;33,"નાપાસ",IF(CL56&lt;33,"નાપાસ",IF(CW56&lt;33,"નાપાસ",IF(DH56&lt;33,"નાપાસ",IF(DS56&lt;33,"નાપાસ","પાસ"))))))))))))</f>
        <v/>
      </c>
      <c r="DW56" s="255" t="str">
        <f>IF('વિદ્યાર્થી માહિતી'!C51="","",IF(J56&gt;0,"સિદ્ધિગુણથી પાસ",IF(W56&gt;0,"સિદ્ધિગુણથી પાસ",IF(AJ56&gt;0,"સિદ્ધિગુણથી પાસ",IF(AW56&gt;0,"સિદ્ધિગુણથી પાસ",IF(BJ56&gt;0,"સિદ્ધિગુણથી પાસ",IF(BW56&gt;0,"સિદ્ધિગુણથી પાસ",IF(CJ56&gt;0,"સિદ્ધિગુણથી પાસ",DV56))))))))</f>
        <v/>
      </c>
      <c r="DX56" s="255" t="str">
        <f>IF('વિદ્યાર્થી માહિતી'!C51="","",IF(K56&gt;0,"કૃપાગુણથી પાસ",IF(X56&gt;0,"કૃપાગુણથી પાસ",IF(AK56&gt;0,"કૃપાગુણથી પાસ",IF(AX56&gt;0,"કૃપાગુણથી પાસ",IF(BK56&gt;0,"કૃપાગુણથી પાસ",IF(BX56&gt;0,"કૃપાગુણથી પાસ",IF(CK56&gt;0,"કૃપાગુણથી પાસ",DV56))))))))</f>
        <v/>
      </c>
      <c r="DY56" s="255" t="str">
        <f>IF('સમગ્ર પરિણામ '!DX56="કૃપાગુણથી પાસ","કૃપાગુણથી પાસ",IF(DW56="સિદ્ધિગુણથી પાસ","સિદ્ધિગુણથી પાસ",DX56))</f>
        <v/>
      </c>
      <c r="DZ56" s="130" t="str">
        <f>IF('વિદ્યાર્થી માહિતી'!C51="","",'વિદ્યાર્થી માહિતી'!G51)</f>
        <v/>
      </c>
      <c r="EA56" s="45" t="str">
        <f>'S1'!N53</f>
        <v/>
      </c>
    </row>
    <row r="57" spans="1:131" ht="23.25" customHeight="1" x14ac:dyDescent="0.2">
      <c r="A57" s="41">
        <f>'વિદ્યાર્થી માહિતી'!A52</f>
        <v>51</v>
      </c>
      <c r="B57" s="41" t="str">
        <f>IF('વિદ્યાર્થી માહિતી'!B52="","",'વિદ્યાર્થી માહિતી'!B52)</f>
        <v/>
      </c>
      <c r="C57" s="52" t="str">
        <f>IF('વિદ્યાર્થી માહિતી'!C52="","",'વિદ્યાર્થી માહિતી'!C52)</f>
        <v/>
      </c>
      <c r="D57" s="101" t="str">
        <f>IF('વિદ્યાર્થી માહિતી'!C52="","",'T-1'!F55)</f>
        <v/>
      </c>
      <c r="E57" s="101" t="str">
        <f>IF('વિદ્યાર્થી માહિતી'!C52="","",'T-2'!F55)</f>
        <v/>
      </c>
      <c r="F57" s="101" t="str">
        <f>IF('વિદ્યાર્થી માહિતી'!C52="","",'T-3'!E55)</f>
        <v/>
      </c>
      <c r="G57" s="102" t="str">
        <f>IF('વિદ્યાર્થી માહિતી'!C52="","",આંતરિક!H55)</f>
        <v/>
      </c>
      <c r="H57" s="103" t="str">
        <f t="shared" si="0"/>
        <v/>
      </c>
      <c r="I57" s="104" t="str">
        <f t="shared" si="1"/>
        <v/>
      </c>
      <c r="J57" s="105" t="str">
        <f>IF('વિદ્યાર્થી માહિતી'!C52="","",'સિદ્ધિ+કૃપા'!G55)</f>
        <v/>
      </c>
      <c r="K57" s="101" t="str">
        <f>IF('વિદ્યાર્થી માહિતી'!C52="","",'સિદ્ધિ+કૃપા'!H55)</f>
        <v/>
      </c>
      <c r="L57" s="101" t="str">
        <f t="shared" si="2"/>
        <v/>
      </c>
      <c r="M57" s="106" t="str">
        <f t="shared" si="3"/>
        <v/>
      </c>
      <c r="O57" s="41" t="str">
        <f>IF('વિદ્યાર્થી માહિતી'!B52="","",'વિદ્યાર્થી માહિતી'!B52)</f>
        <v/>
      </c>
      <c r="P57" s="41" t="str">
        <f>IF('વિદ્યાર્થી માહિતી'!C52="","",'વિદ્યાર્થી માહિતી'!C52)</f>
        <v/>
      </c>
      <c r="Q57" s="101" t="str">
        <f>IF('વિદ્યાર્થી માહિતી'!C52="","",'T-1'!G55)</f>
        <v/>
      </c>
      <c r="R57" s="101" t="str">
        <f>IF('વિદ્યાર્થી માહિતી'!C52="","",'T-2'!G55)</f>
        <v/>
      </c>
      <c r="S57" s="101" t="str">
        <f>IF('વિદ્યાર્થી માહિતી'!C52="","",'T-3'!F55)</f>
        <v/>
      </c>
      <c r="T57" s="102" t="str">
        <f>IF('વિદ્યાર્થી માહિતી'!C52="","",આંતરિક!N55)</f>
        <v/>
      </c>
      <c r="U57" s="103" t="str">
        <f>IF('વિદ્યાર્થી માહિતી'!C52="","",ROUND(SUM(Q57:T57),0))</f>
        <v/>
      </c>
      <c r="V57" s="104" t="str">
        <f>IF('વિદ્યાર્થી માહિતી'!C52="","",IF(S57="LEFT","LEFT",ROUND(U57/2,0)))</f>
        <v/>
      </c>
      <c r="W57" s="105" t="str">
        <f>IF('વિદ્યાર્થી માહિતી'!C52="","",'સિદ્ધિ+કૃપા'!J55)</f>
        <v/>
      </c>
      <c r="X57" s="101" t="str">
        <f>IF('વિદ્યાર્થી માહિતી'!C52="","",'સિદ્ધિ+કૃપા'!K55)</f>
        <v/>
      </c>
      <c r="Y57" s="101" t="str">
        <f>IF('વિદ્યાર્થી માહિતી'!C52="","",IF(S57="LEFT","LEFT",SUM(V57:X57)))</f>
        <v/>
      </c>
      <c r="Z57" s="106" t="str">
        <f t="shared" si="4"/>
        <v/>
      </c>
      <c r="AB57" s="41" t="str">
        <f>IF('વિદ્યાર્થી માહિતી'!B52="","",'વિદ્યાર્થી માહિતી'!B52)</f>
        <v/>
      </c>
      <c r="AC57" s="41" t="str">
        <f>IF('વિદ્યાર્થી માહિતી'!C52="","",'વિદ્યાર્થી માહિતી'!C52)</f>
        <v/>
      </c>
      <c r="AD57" s="101" t="str">
        <f>IF('વિદ્યાર્થી માહિતી'!C52="","",'T-1'!H55)</f>
        <v/>
      </c>
      <c r="AE57" s="101" t="str">
        <f>IF('વિદ્યાર્થી માહિતી'!C52="","",'T-2'!H55)</f>
        <v/>
      </c>
      <c r="AF57" s="101" t="str">
        <f>IF('વિદ્યાર્થી માહિતી'!C52="","",'T-3'!G55)</f>
        <v/>
      </c>
      <c r="AG57" s="102" t="str">
        <f>IF('વિદ્યાર્થી માહિતી'!C52="","",આંતરિક!T55)</f>
        <v/>
      </c>
      <c r="AH57" s="103" t="str">
        <f>IF('વિદ્યાર્થી માહિતી'!C52="","",ROUND(SUM(AD57:AG57),0))</f>
        <v/>
      </c>
      <c r="AI57" s="104" t="str">
        <f>IF('વિદ્યાર્થી માહિતી'!C52="","",IF(AF57="LEFT","LEFT",ROUND(AH57/2,0)))</f>
        <v/>
      </c>
      <c r="AJ57" s="105" t="str">
        <f>IF('વિદ્યાર્થી માહિતી'!C52="","",'સિદ્ધિ+કૃપા'!M55)</f>
        <v/>
      </c>
      <c r="AK57" s="101" t="str">
        <f>IF('વિદ્યાર્થી માહિતી'!C52="","",'સિદ્ધિ+કૃપા'!N55)</f>
        <v/>
      </c>
      <c r="AL57" s="101" t="str">
        <f>IF('વિદ્યાર્થી માહિતી'!C52="","",IF(AF57="LEFT","LEFT",SUM(AI57:AK57)))</f>
        <v/>
      </c>
      <c r="AM57" s="106" t="str">
        <f t="shared" si="5"/>
        <v/>
      </c>
      <c r="AO57" s="41" t="str">
        <f>IF('વિદ્યાર્થી માહિતી'!B52="","",'વિદ્યાર્થી માહિતી'!B52)</f>
        <v/>
      </c>
      <c r="AP57" s="41" t="str">
        <f>IF('વિદ્યાર્થી માહિતી'!C52="","",'વિદ્યાર્થી માહિતી'!C52)</f>
        <v/>
      </c>
      <c r="AQ57" s="101" t="str">
        <f>IF('વિદ્યાર્થી માહિતી'!C52="","",'T-1'!I55)</f>
        <v/>
      </c>
      <c r="AR57" s="101" t="str">
        <f>IF('વિદ્યાર્થી માહિતી'!C52="","",'T-2'!I55)</f>
        <v/>
      </c>
      <c r="AS57" s="101" t="str">
        <f>IF('વિદ્યાર્થી માહિતી'!C52="","",'T-3'!H55)</f>
        <v/>
      </c>
      <c r="AT57" s="102" t="str">
        <f>IF('વિદ્યાર્થી માહિતી'!C52="","",આંતરિક!Z55)</f>
        <v/>
      </c>
      <c r="AU57" s="103" t="str">
        <f>IF('વિદ્યાર્થી માહિતી'!C52="","",ROUND(SUM(AQ57:AT57),0))</f>
        <v/>
      </c>
      <c r="AV57" s="104" t="str">
        <f>IF('વિદ્યાર્થી માહિતી'!C52="","",IF(AS57="LEFT","LEFT",ROUND(AU57/2,0)))</f>
        <v/>
      </c>
      <c r="AW57" s="105" t="str">
        <f>IF('વિદ્યાર્થી માહિતી'!C52="","",'સિદ્ધિ+કૃપા'!P55)</f>
        <v/>
      </c>
      <c r="AX57" s="101" t="str">
        <f>IF('વિદ્યાર્થી માહિતી'!C52="","",'સિદ્ધિ+કૃપા'!Q55)</f>
        <v/>
      </c>
      <c r="AY57" s="101" t="str">
        <f>IF('વિદ્યાર્થી માહિતી'!C52="","",IF(AS57="LEFT","LEFT",SUM(AV57:AX57)))</f>
        <v/>
      </c>
      <c r="AZ57" s="106" t="str">
        <f t="shared" si="6"/>
        <v/>
      </c>
      <c r="BB57" s="41" t="str">
        <f>IF('વિદ્યાર્થી માહિતી'!C52="","",'વિદ્યાર્થી માહિતી'!B52)</f>
        <v/>
      </c>
      <c r="BC57" s="41" t="str">
        <f>IF('વિદ્યાર્થી માહિતી'!C52="","",'વિદ્યાર્થી માહિતી'!C52)</f>
        <v/>
      </c>
      <c r="BD57" s="101" t="str">
        <f>IF('વિદ્યાર્થી માહિતી'!C52="","",'T-1'!J55)</f>
        <v/>
      </c>
      <c r="BE57" s="101" t="str">
        <f>IF('વિદ્યાર્થી માહિતી'!C52="","",'T-2'!J55)</f>
        <v/>
      </c>
      <c r="BF57" s="101" t="str">
        <f>IF('વિદ્યાર્થી માહિતી'!C52="","",'T-3'!I55)</f>
        <v/>
      </c>
      <c r="BG57" s="102" t="str">
        <f>IF('વિદ્યાર્થી માહિતી'!C52="","",આંતરિક!AF55)</f>
        <v/>
      </c>
      <c r="BH57" s="103" t="str">
        <f>IF('વિદ્યાર્થી માહિતી'!C52="","",ROUND(SUM(BD57:BG57),0))</f>
        <v/>
      </c>
      <c r="BI57" s="104" t="str">
        <f>IF('વિદ્યાર્થી માહિતી'!C52="","",IF(BF57="LEFT","LEFT",ROUND(BH57/2,0)))</f>
        <v/>
      </c>
      <c r="BJ57" s="105" t="str">
        <f>IF('વિદ્યાર્થી માહિતી'!C52="","",'સિદ્ધિ+કૃપા'!S55)</f>
        <v/>
      </c>
      <c r="BK57" s="101" t="str">
        <f>IF('વિદ્યાર્થી માહિતી'!C52="","",'સિદ્ધિ+કૃપા'!T55)</f>
        <v/>
      </c>
      <c r="BL57" s="101" t="str">
        <f>IF('વિદ્યાર્થી માહિતી'!C52="","",IF(BF57="LEFT","LEFT",SUM(BI57:BK57)))</f>
        <v/>
      </c>
      <c r="BM57" s="106" t="str">
        <f t="shared" si="7"/>
        <v/>
      </c>
      <c r="BO57" s="41" t="str">
        <f>IF('વિદ્યાર્થી માહિતી'!C52="","",'વિદ્યાર્થી માહિતી'!B52)</f>
        <v/>
      </c>
      <c r="BP57" s="41" t="str">
        <f>IF('વિદ્યાર્થી માહિતી'!C52="","",'વિદ્યાર્થી માહિતી'!C52)</f>
        <v/>
      </c>
      <c r="BQ57" s="101" t="str">
        <f>IF('વિદ્યાર્થી માહિતી'!C52="","",'T-1'!K55)</f>
        <v/>
      </c>
      <c r="BR57" s="101" t="str">
        <f>IF('વિદ્યાર્થી માહિતી'!C52="","",'T-2'!K55)</f>
        <v/>
      </c>
      <c r="BS57" s="101" t="str">
        <f>IF('વિદ્યાર્થી માહિતી'!C52="","",'T-3'!J55)</f>
        <v/>
      </c>
      <c r="BT57" s="102" t="str">
        <f>IF('વિદ્યાર્થી માહિતી'!C52="","",આંતરિક!AL55)</f>
        <v/>
      </c>
      <c r="BU57" s="103" t="str">
        <f>IF('વિદ્યાર્થી માહિતી'!C52="","",ROUND(SUM(BQ57:BT57),0))</f>
        <v/>
      </c>
      <c r="BV57" s="104" t="str">
        <f>IF('વિદ્યાર્થી માહિતી'!C52="","",IF(BS57="LEFT","LEFT",ROUND(BU57/2,0)))</f>
        <v/>
      </c>
      <c r="BW57" s="105" t="str">
        <f>IF('વિદ્યાર્થી માહિતી'!C52="","",'સિદ્ધિ+કૃપા'!V55)</f>
        <v/>
      </c>
      <c r="BX57" s="101" t="str">
        <f>IF('વિદ્યાર્થી માહિતી'!C52="","",'સિદ્ધિ+કૃપા'!W55)</f>
        <v/>
      </c>
      <c r="BY57" s="101" t="str">
        <f>IF('વિદ્યાર્થી માહિતી'!C52="","",IF(BS57="LEFT","LEFT",SUM(BV57:BX57)))</f>
        <v/>
      </c>
      <c r="BZ57" s="106" t="str">
        <f t="shared" si="8"/>
        <v/>
      </c>
      <c r="CB57" s="41" t="str">
        <f>IF('વિદ્યાર્થી માહિતી'!C52="","",'વિદ્યાર્થી માહિતી'!B52)</f>
        <v/>
      </c>
      <c r="CC57" s="41" t="str">
        <f>IF('વિદ્યાર્થી માહિતી'!C52="","",'વિદ્યાર્થી માહિતી'!C52)</f>
        <v/>
      </c>
      <c r="CD57" s="101" t="str">
        <f>IF('વિદ્યાર્થી માહિતી'!C52="","",'T-1'!L55)</f>
        <v/>
      </c>
      <c r="CE57" s="101" t="str">
        <f>IF('વિદ્યાર્થી માહિતી'!C52="","",'T-2'!L55)</f>
        <v/>
      </c>
      <c r="CF57" s="101" t="str">
        <f>IF('વિદ્યાર્થી માહિતી'!C52="","",'T-3'!K55)</f>
        <v/>
      </c>
      <c r="CG57" s="102" t="str">
        <f>IF('વિદ્યાર્થી માહિતી'!C52="","",આંતરિક!AR55)</f>
        <v/>
      </c>
      <c r="CH57" s="103" t="str">
        <f>IF('વિદ્યાર્થી માહિતી'!C52="","",ROUND(SUM(CD57:CG57),0))</f>
        <v/>
      </c>
      <c r="CI57" s="104" t="str">
        <f>IF('વિદ્યાર્થી માહિતી'!C52="","",IF(CF57="LEFT","LEFT",ROUND(CH57/2,0)))</f>
        <v/>
      </c>
      <c r="CJ57" s="105" t="str">
        <f>IF('વિદ્યાર્થી માહિતી'!C52="","",'સિદ્ધિ+કૃપા'!Y55)</f>
        <v/>
      </c>
      <c r="CK57" s="101" t="str">
        <f>IF('વિદ્યાર્થી માહિતી'!C52="","",'સિદ્ધિ+કૃપા'!Z55)</f>
        <v/>
      </c>
      <c r="CL57" s="101" t="str">
        <f>IF('વિદ્યાર્થી માહિતી'!C52="","",IF(CF57="LEFT","LEFT",SUM(CI57:CK57)))</f>
        <v/>
      </c>
      <c r="CM57" s="106" t="str">
        <f t="shared" si="9"/>
        <v/>
      </c>
      <c r="CO57" s="41" t="str">
        <f>IF('વિદ્યાર્થી માહિતી'!B52="","",'વિદ્યાર્થી માહિતી'!B52)</f>
        <v/>
      </c>
      <c r="CP57" s="41" t="str">
        <f>IF('વિદ્યાર્થી માહિતી'!C52="","",'વિદ્યાર્થી માહિતી'!C52)</f>
        <v/>
      </c>
      <c r="CQ57" s="101" t="str">
        <f>IF('વિદ્યાર્થી માહિતી'!C52="","",'T-3'!L55)</f>
        <v/>
      </c>
      <c r="CR57" s="101" t="str">
        <f>IF('વિદ્યાર્થી માહિતી'!C52="","",'T-3'!M55)</f>
        <v/>
      </c>
      <c r="CS57" s="102" t="str">
        <f>IF('વિદ્યાર્થી માહિતી'!C52="","",આંતરિક!AV55)</f>
        <v/>
      </c>
      <c r="CT57" s="104" t="str">
        <f>IF('વિદ્યાર્થી માહિતી'!C52="","",SUM(CQ57:CS57))</f>
        <v/>
      </c>
      <c r="CU57" s="105" t="str">
        <f>IF('વિદ્યાર્થી માહિતી'!C52="","",'સિદ્ધિ+કૃપા'!AB55)</f>
        <v/>
      </c>
      <c r="CV57" s="101" t="str">
        <f>IF('વિદ્યાર્થી માહિતી'!C52="","",'સિદ્ધિ+કૃપા'!AC55)</f>
        <v/>
      </c>
      <c r="CW57" s="101" t="str">
        <f>IF('વિદ્યાર્થી માહિતી'!C52="","",SUM(CT57:CV57))</f>
        <v/>
      </c>
      <c r="CX57" s="106" t="str">
        <f t="shared" si="10"/>
        <v/>
      </c>
      <c r="CZ57" s="41" t="str">
        <f>IF('વિદ્યાર્થી માહિતી'!C52="","",'વિદ્યાર્થી માહિતી'!B52)</f>
        <v/>
      </c>
      <c r="DA57" s="41" t="str">
        <f>IF('વિદ્યાર્થી માહિતી'!C52="","",'વિદ્યાર્થી માહિતી'!C52)</f>
        <v/>
      </c>
      <c r="DB57" s="101" t="str">
        <f>IF('વિદ્યાર્થી માહિતી'!C52="","",'T-3'!N55)</f>
        <v/>
      </c>
      <c r="DC57" s="101" t="str">
        <f>IF('વિદ્યાર્થી માહિતી'!C52="","",'T-3'!O55)</f>
        <v/>
      </c>
      <c r="DD57" s="102" t="str">
        <f>IF('વિદ્યાર્થી માહિતી'!C52="","",આંતરિક!AZ55)</f>
        <v/>
      </c>
      <c r="DE57" s="104" t="str">
        <f>IF('વિદ્યાર્થી માહિતી'!C52="","",SUM(DB57:DD57))</f>
        <v/>
      </c>
      <c r="DF57" s="105" t="str">
        <f>IF('વિદ્યાર્થી માહિતી'!C52="","",'સિદ્ધિ+કૃપા'!AE55)</f>
        <v/>
      </c>
      <c r="DG57" s="101" t="str">
        <f>IF('વિદ્યાર્થી માહિતી'!C52="","",'સિદ્ધિ+કૃપા'!AF55)</f>
        <v/>
      </c>
      <c r="DH57" s="101" t="str">
        <f>IF('વિદ્યાર્થી માહિતી'!C52="","",SUM(DE57:DG57))</f>
        <v/>
      </c>
      <c r="DI57" s="106" t="str">
        <f t="shared" si="11"/>
        <v/>
      </c>
      <c r="DJ57" s="25" t="str">
        <f>IF('વિદ્યાર્થી માહિતી'!M52="","",'વિદ્યાર્થી માહિતી'!M52)</f>
        <v/>
      </c>
      <c r="DK57" s="41" t="str">
        <f>IF('વિદ્યાર્થી માહિતી'!C52="","",'વિદ્યાર્થી માહિતી'!B52)</f>
        <v/>
      </c>
      <c r="DL57" s="41" t="str">
        <f>IF('વિદ્યાર્થી માહિતી'!C52="","",'વિદ્યાર્થી માહિતી'!C52)</f>
        <v/>
      </c>
      <c r="DM57" s="101" t="str">
        <f>IF('વિદ્યાર્થી માહિતી'!C52="","",'T-3'!P55)</f>
        <v/>
      </c>
      <c r="DN57" s="101" t="str">
        <f>IF('વિદ્યાર્થી માહિતી'!C52="","",'T-3'!Q55)</f>
        <v/>
      </c>
      <c r="DO57" s="102" t="str">
        <f>IF('વિદ્યાર્થી માહિતી'!C52="","",આંતરિક!BD55)</f>
        <v/>
      </c>
      <c r="DP57" s="104" t="str">
        <f>IF('વિદ્યાર્થી માહિતી'!C52="","",SUM(DM57:DO57))</f>
        <v/>
      </c>
      <c r="DQ57" s="105" t="str">
        <f>IF('વિદ્યાર્થી માહિતી'!C52="","",'સિદ્ધિ+કૃપા'!AH55)</f>
        <v/>
      </c>
      <c r="DR57" s="101" t="str">
        <f>IF('વિદ્યાર્થી માહિતી'!C52="","",'સિદ્ધિ+કૃપા'!AI55)</f>
        <v/>
      </c>
      <c r="DS57" s="101" t="str">
        <f>IF('વિદ્યાર્થી માહિતી'!C52="","",SUM(DP57:DR57))</f>
        <v/>
      </c>
      <c r="DT57" s="106" t="str">
        <f t="shared" si="12"/>
        <v/>
      </c>
      <c r="DU57" s="255" t="str">
        <f>IF('વિદ્યાર્થી માહિતી'!C52="","",IF(I57="LEFT","LEFT",IF(V57="LEFT","LEFT",IF(AI57="LEFT","LEFT",IF(AV57="LEFT","LEFT",IF(BI57="LEFT","LEFT",IF(BV57="LEFT","LEFT",IF(CI57="LEFT","LEFT","P"))))))))</f>
        <v/>
      </c>
      <c r="DV57" s="255" t="str">
        <f>IF('વિદ્યાર્થી માહિતી'!C52="","",IF(DU57="LEFT","LEFT",IF(L57&lt;33,"નાપાસ",IF(Y57&lt;33,"નાપાસ",IF(AL57&lt;33,"નાપાસ",IF(AY57&lt;33,"નાપાસ",IF(BL57&lt;33,"નાપાસ",IF(BY57&lt;33,"નાપાસ",IF(CL57&lt;33,"નાપાસ",IF(CW57&lt;33,"નાપાસ",IF(DH57&lt;33,"નાપાસ",IF(DS57&lt;33,"નાપાસ","પાસ"))))))))))))</f>
        <v/>
      </c>
      <c r="DW57" s="255" t="str">
        <f>IF('વિદ્યાર્થી માહિતી'!C52="","",IF(J57&gt;0,"સિદ્ધિગુણથી પાસ",IF(W57&gt;0,"સિદ્ધિગુણથી પાસ",IF(AJ57&gt;0,"સિદ્ધિગુણથી પાસ",IF(AW57&gt;0,"સિદ્ધિગુણથી પાસ",IF(BJ57&gt;0,"સિદ્ધિગુણથી પાસ",IF(BW57&gt;0,"સિદ્ધિગુણથી પાસ",IF(CJ57&gt;0,"સિદ્ધિગુણથી પાસ",DV57))))))))</f>
        <v/>
      </c>
      <c r="DX57" s="255" t="str">
        <f>IF('વિદ્યાર્થી માહિતી'!C52="","",IF(K57&gt;0,"કૃપાગુણથી પાસ",IF(X57&gt;0,"કૃપાગુણથી પાસ",IF(AK57&gt;0,"કૃપાગુણથી પાસ",IF(AX57&gt;0,"કૃપાગુણથી પાસ",IF(BK57&gt;0,"કૃપાગુણથી પાસ",IF(BX57&gt;0,"કૃપાગુણથી પાસ",IF(CK57&gt;0,"કૃપાગુણથી પાસ",DV57))))))))</f>
        <v/>
      </c>
      <c r="DY57" s="255" t="str">
        <f>IF('સમગ્ર પરિણામ '!DX57="કૃપાગુણથી પાસ","કૃપાગુણથી પાસ",IF(DW57="સિદ્ધિગુણથી પાસ","સિદ્ધિગુણથી પાસ",DX57))</f>
        <v/>
      </c>
      <c r="DZ57" s="130" t="str">
        <f>IF('વિદ્યાર્થી માહિતી'!C52="","",'વિદ્યાર્થી માહિતી'!G52)</f>
        <v/>
      </c>
      <c r="EA57" s="45" t="str">
        <f>'S1'!N54</f>
        <v/>
      </c>
    </row>
    <row r="58" spans="1:131" ht="23.25" customHeight="1" x14ac:dyDescent="0.2">
      <c r="A58" s="41">
        <f>'વિદ્યાર્થી માહિતી'!A53</f>
        <v>52</v>
      </c>
      <c r="B58" s="41" t="str">
        <f>IF('વિદ્યાર્થી માહિતી'!B53="","",'વિદ્યાર્થી માહિતી'!B53)</f>
        <v/>
      </c>
      <c r="C58" s="52" t="str">
        <f>IF('વિદ્યાર્થી માહિતી'!C53="","",'વિદ્યાર્થી માહિતી'!C53)</f>
        <v/>
      </c>
      <c r="D58" s="101" t="str">
        <f>IF('વિદ્યાર્થી માહિતી'!C53="","",'T-1'!F56)</f>
        <v/>
      </c>
      <c r="E58" s="101" t="str">
        <f>IF('વિદ્યાર્થી માહિતી'!C53="","",'T-2'!F56)</f>
        <v/>
      </c>
      <c r="F58" s="101" t="str">
        <f>IF('વિદ્યાર્થી માહિતી'!C53="","",'T-3'!E56)</f>
        <v/>
      </c>
      <c r="G58" s="102" t="str">
        <f>IF('વિદ્યાર્થી માહિતી'!C53="","",આંતરિક!H56)</f>
        <v/>
      </c>
      <c r="H58" s="103" t="str">
        <f t="shared" si="0"/>
        <v/>
      </c>
      <c r="I58" s="104" t="str">
        <f t="shared" si="1"/>
        <v/>
      </c>
      <c r="J58" s="105" t="str">
        <f>IF('વિદ્યાર્થી માહિતી'!C53="","",'સિદ્ધિ+કૃપા'!G56)</f>
        <v/>
      </c>
      <c r="K58" s="101" t="str">
        <f>IF('વિદ્યાર્થી માહિતી'!C53="","",'સિદ્ધિ+કૃપા'!H56)</f>
        <v/>
      </c>
      <c r="L58" s="101" t="str">
        <f t="shared" si="2"/>
        <v/>
      </c>
      <c r="M58" s="106" t="str">
        <f t="shared" si="3"/>
        <v/>
      </c>
      <c r="O58" s="41" t="str">
        <f>IF('વિદ્યાર્થી માહિતી'!B53="","",'વિદ્યાર્થી માહિતી'!B53)</f>
        <v/>
      </c>
      <c r="P58" s="41" t="str">
        <f>IF('વિદ્યાર્થી માહિતી'!C53="","",'વિદ્યાર્થી માહિતી'!C53)</f>
        <v/>
      </c>
      <c r="Q58" s="101" t="str">
        <f>IF('વિદ્યાર્થી માહિતી'!C53="","",'T-1'!G56)</f>
        <v/>
      </c>
      <c r="R58" s="101" t="str">
        <f>IF('વિદ્યાર્થી માહિતી'!C53="","",'T-2'!G56)</f>
        <v/>
      </c>
      <c r="S58" s="101" t="str">
        <f>IF('વિદ્યાર્થી માહિતી'!C53="","",'T-3'!F56)</f>
        <v/>
      </c>
      <c r="T58" s="102" t="str">
        <f>IF('વિદ્યાર્થી માહિતી'!C53="","",આંતરિક!N56)</f>
        <v/>
      </c>
      <c r="U58" s="103" t="str">
        <f>IF('વિદ્યાર્થી માહિતી'!C53="","",ROUND(SUM(Q58:T58),0))</f>
        <v/>
      </c>
      <c r="V58" s="104" t="str">
        <f>IF('વિદ્યાર્થી માહિતી'!C53="","",IF(S58="LEFT","LEFT",ROUND(U58/2,0)))</f>
        <v/>
      </c>
      <c r="W58" s="105" t="str">
        <f>IF('વિદ્યાર્થી માહિતી'!C53="","",'સિદ્ધિ+કૃપા'!J56)</f>
        <v/>
      </c>
      <c r="X58" s="101" t="str">
        <f>IF('વિદ્યાર્થી માહિતી'!C53="","",'સિદ્ધિ+કૃપા'!K56)</f>
        <v/>
      </c>
      <c r="Y58" s="101" t="str">
        <f>IF('વિદ્યાર્થી માહિતી'!C53="","",IF(S58="LEFT","LEFT",SUM(V58:X58)))</f>
        <v/>
      </c>
      <c r="Z58" s="106" t="str">
        <f t="shared" si="4"/>
        <v/>
      </c>
      <c r="AB58" s="41" t="str">
        <f>IF('વિદ્યાર્થી માહિતી'!B53="","",'વિદ્યાર્થી માહિતી'!B53)</f>
        <v/>
      </c>
      <c r="AC58" s="41" t="str">
        <f>IF('વિદ્યાર્થી માહિતી'!C53="","",'વિદ્યાર્થી માહિતી'!C53)</f>
        <v/>
      </c>
      <c r="AD58" s="101" t="str">
        <f>IF('વિદ્યાર્થી માહિતી'!C53="","",'T-1'!H56)</f>
        <v/>
      </c>
      <c r="AE58" s="101" t="str">
        <f>IF('વિદ્યાર્થી માહિતી'!C53="","",'T-2'!H56)</f>
        <v/>
      </c>
      <c r="AF58" s="101" t="str">
        <f>IF('વિદ્યાર્થી માહિતી'!C53="","",'T-3'!G56)</f>
        <v/>
      </c>
      <c r="AG58" s="102" t="str">
        <f>IF('વિદ્યાર્થી માહિતી'!C53="","",આંતરિક!T56)</f>
        <v/>
      </c>
      <c r="AH58" s="103" t="str">
        <f>IF('વિદ્યાર્થી માહિતી'!C53="","",ROUND(SUM(AD58:AG58),0))</f>
        <v/>
      </c>
      <c r="AI58" s="104" t="str">
        <f>IF('વિદ્યાર્થી માહિતી'!C53="","",IF(AF58="LEFT","LEFT",ROUND(AH58/2,0)))</f>
        <v/>
      </c>
      <c r="AJ58" s="105" t="str">
        <f>IF('વિદ્યાર્થી માહિતી'!C53="","",'સિદ્ધિ+કૃપા'!M56)</f>
        <v/>
      </c>
      <c r="AK58" s="101" t="str">
        <f>IF('વિદ્યાર્થી માહિતી'!C53="","",'સિદ્ધિ+કૃપા'!N56)</f>
        <v/>
      </c>
      <c r="AL58" s="101" t="str">
        <f>IF('વિદ્યાર્થી માહિતી'!C53="","",IF(AF58="LEFT","LEFT",SUM(AI58:AK58)))</f>
        <v/>
      </c>
      <c r="AM58" s="106" t="str">
        <f t="shared" si="5"/>
        <v/>
      </c>
      <c r="AO58" s="41" t="str">
        <f>IF('વિદ્યાર્થી માહિતી'!B53="","",'વિદ્યાર્થી માહિતી'!B53)</f>
        <v/>
      </c>
      <c r="AP58" s="41" t="str">
        <f>IF('વિદ્યાર્થી માહિતી'!C53="","",'વિદ્યાર્થી માહિતી'!C53)</f>
        <v/>
      </c>
      <c r="AQ58" s="101" t="str">
        <f>IF('વિદ્યાર્થી માહિતી'!C53="","",'T-1'!I56)</f>
        <v/>
      </c>
      <c r="AR58" s="101" t="str">
        <f>IF('વિદ્યાર્થી માહિતી'!C53="","",'T-2'!I56)</f>
        <v/>
      </c>
      <c r="AS58" s="101" t="str">
        <f>IF('વિદ્યાર્થી માહિતી'!C53="","",'T-3'!H56)</f>
        <v/>
      </c>
      <c r="AT58" s="102" t="str">
        <f>IF('વિદ્યાર્થી માહિતી'!C53="","",આંતરિક!Z56)</f>
        <v/>
      </c>
      <c r="AU58" s="103" t="str">
        <f>IF('વિદ્યાર્થી માહિતી'!C53="","",ROUND(SUM(AQ58:AT58),0))</f>
        <v/>
      </c>
      <c r="AV58" s="104" t="str">
        <f>IF('વિદ્યાર્થી માહિતી'!C53="","",IF(AS58="LEFT","LEFT",ROUND(AU58/2,0)))</f>
        <v/>
      </c>
      <c r="AW58" s="105" t="str">
        <f>IF('વિદ્યાર્થી માહિતી'!C53="","",'સિદ્ધિ+કૃપા'!P56)</f>
        <v/>
      </c>
      <c r="AX58" s="101" t="str">
        <f>IF('વિદ્યાર્થી માહિતી'!C53="","",'સિદ્ધિ+કૃપા'!Q56)</f>
        <v/>
      </c>
      <c r="AY58" s="101" t="str">
        <f>IF('વિદ્યાર્થી માહિતી'!C53="","",IF(AS58="LEFT","LEFT",SUM(AV58:AX58)))</f>
        <v/>
      </c>
      <c r="AZ58" s="106" t="str">
        <f t="shared" si="6"/>
        <v/>
      </c>
      <c r="BB58" s="41" t="str">
        <f>IF('વિદ્યાર્થી માહિતી'!C53="","",'વિદ્યાર્થી માહિતી'!B53)</f>
        <v/>
      </c>
      <c r="BC58" s="41" t="str">
        <f>IF('વિદ્યાર્થી માહિતી'!C53="","",'વિદ્યાર્થી માહિતી'!C53)</f>
        <v/>
      </c>
      <c r="BD58" s="101" t="str">
        <f>IF('વિદ્યાર્થી માહિતી'!C53="","",'T-1'!J56)</f>
        <v/>
      </c>
      <c r="BE58" s="101" t="str">
        <f>IF('વિદ્યાર્થી માહિતી'!C53="","",'T-2'!J56)</f>
        <v/>
      </c>
      <c r="BF58" s="101" t="str">
        <f>IF('વિદ્યાર્થી માહિતી'!C53="","",'T-3'!I56)</f>
        <v/>
      </c>
      <c r="BG58" s="102" t="str">
        <f>IF('વિદ્યાર્થી માહિતી'!C53="","",આંતરિક!AF56)</f>
        <v/>
      </c>
      <c r="BH58" s="103" t="str">
        <f>IF('વિદ્યાર્થી માહિતી'!C53="","",ROUND(SUM(BD58:BG58),0))</f>
        <v/>
      </c>
      <c r="BI58" s="104" t="str">
        <f>IF('વિદ્યાર્થી માહિતી'!C53="","",IF(BF58="LEFT","LEFT",ROUND(BH58/2,0)))</f>
        <v/>
      </c>
      <c r="BJ58" s="105" t="str">
        <f>IF('વિદ્યાર્થી માહિતી'!C53="","",'સિદ્ધિ+કૃપા'!S56)</f>
        <v/>
      </c>
      <c r="BK58" s="101" t="str">
        <f>IF('વિદ્યાર્થી માહિતી'!C53="","",'સિદ્ધિ+કૃપા'!T56)</f>
        <v/>
      </c>
      <c r="BL58" s="101" t="str">
        <f>IF('વિદ્યાર્થી માહિતી'!C53="","",IF(BF58="LEFT","LEFT",SUM(BI58:BK58)))</f>
        <v/>
      </c>
      <c r="BM58" s="106" t="str">
        <f t="shared" si="7"/>
        <v/>
      </c>
      <c r="BO58" s="41" t="str">
        <f>IF('વિદ્યાર્થી માહિતી'!C53="","",'વિદ્યાર્થી માહિતી'!B53)</f>
        <v/>
      </c>
      <c r="BP58" s="41" t="str">
        <f>IF('વિદ્યાર્થી માહિતી'!C53="","",'વિદ્યાર્થી માહિતી'!C53)</f>
        <v/>
      </c>
      <c r="BQ58" s="101" t="str">
        <f>IF('વિદ્યાર્થી માહિતી'!C53="","",'T-1'!K56)</f>
        <v/>
      </c>
      <c r="BR58" s="101" t="str">
        <f>IF('વિદ્યાર્થી માહિતી'!C53="","",'T-2'!K56)</f>
        <v/>
      </c>
      <c r="BS58" s="101" t="str">
        <f>IF('વિદ્યાર્થી માહિતી'!C53="","",'T-3'!J56)</f>
        <v/>
      </c>
      <c r="BT58" s="102" t="str">
        <f>IF('વિદ્યાર્થી માહિતી'!C53="","",આંતરિક!AL56)</f>
        <v/>
      </c>
      <c r="BU58" s="103" t="str">
        <f>IF('વિદ્યાર્થી માહિતી'!C53="","",ROUND(SUM(BQ58:BT58),0))</f>
        <v/>
      </c>
      <c r="BV58" s="104" t="str">
        <f>IF('વિદ્યાર્થી માહિતી'!C53="","",IF(BS58="LEFT","LEFT",ROUND(BU58/2,0)))</f>
        <v/>
      </c>
      <c r="BW58" s="105" t="str">
        <f>IF('વિદ્યાર્થી માહિતી'!C53="","",'સિદ્ધિ+કૃપા'!V56)</f>
        <v/>
      </c>
      <c r="BX58" s="101" t="str">
        <f>IF('વિદ્યાર્થી માહિતી'!C53="","",'સિદ્ધિ+કૃપા'!W56)</f>
        <v/>
      </c>
      <c r="BY58" s="101" t="str">
        <f>IF('વિદ્યાર્થી માહિતી'!C53="","",IF(BS58="LEFT","LEFT",SUM(BV58:BX58)))</f>
        <v/>
      </c>
      <c r="BZ58" s="106" t="str">
        <f t="shared" si="8"/>
        <v/>
      </c>
      <c r="CB58" s="41" t="str">
        <f>IF('વિદ્યાર્થી માહિતી'!C53="","",'વિદ્યાર્થી માહિતી'!B53)</f>
        <v/>
      </c>
      <c r="CC58" s="41" t="str">
        <f>IF('વિદ્યાર્થી માહિતી'!C53="","",'વિદ્યાર્થી માહિતી'!C53)</f>
        <v/>
      </c>
      <c r="CD58" s="101" t="str">
        <f>IF('વિદ્યાર્થી માહિતી'!C53="","",'T-1'!L56)</f>
        <v/>
      </c>
      <c r="CE58" s="101" t="str">
        <f>IF('વિદ્યાર્થી માહિતી'!C53="","",'T-2'!L56)</f>
        <v/>
      </c>
      <c r="CF58" s="101" t="str">
        <f>IF('વિદ્યાર્થી માહિતી'!C53="","",'T-3'!K56)</f>
        <v/>
      </c>
      <c r="CG58" s="102" t="str">
        <f>IF('વિદ્યાર્થી માહિતી'!C53="","",આંતરિક!AR56)</f>
        <v/>
      </c>
      <c r="CH58" s="103" t="str">
        <f>IF('વિદ્યાર્થી માહિતી'!C53="","",ROUND(SUM(CD58:CG58),0))</f>
        <v/>
      </c>
      <c r="CI58" s="104" t="str">
        <f>IF('વિદ્યાર્થી માહિતી'!C53="","",IF(CF58="LEFT","LEFT",ROUND(CH58/2,0)))</f>
        <v/>
      </c>
      <c r="CJ58" s="105" t="str">
        <f>IF('વિદ્યાર્થી માહિતી'!C53="","",'સિદ્ધિ+કૃપા'!Y56)</f>
        <v/>
      </c>
      <c r="CK58" s="101" t="str">
        <f>IF('વિદ્યાર્થી માહિતી'!C53="","",'સિદ્ધિ+કૃપા'!Z56)</f>
        <v/>
      </c>
      <c r="CL58" s="101" t="str">
        <f>IF('વિદ્યાર્થી માહિતી'!C53="","",IF(CF58="LEFT","LEFT",SUM(CI58:CK58)))</f>
        <v/>
      </c>
      <c r="CM58" s="106" t="str">
        <f t="shared" si="9"/>
        <v/>
      </c>
      <c r="CO58" s="41" t="str">
        <f>IF('વિદ્યાર્થી માહિતી'!B53="","",'વિદ્યાર્થી માહિતી'!B53)</f>
        <v/>
      </c>
      <c r="CP58" s="41" t="str">
        <f>IF('વિદ્યાર્થી માહિતી'!C53="","",'વિદ્યાર્થી માહિતી'!C53)</f>
        <v/>
      </c>
      <c r="CQ58" s="101" t="str">
        <f>IF('વિદ્યાર્થી માહિતી'!C53="","",'T-3'!L56)</f>
        <v/>
      </c>
      <c r="CR58" s="101" t="str">
        <f>IF('વિદ્યાર્થી માહિતી'!C53="","",'T-3'!M56)</f>
        <v/>
      </c>
      <c r="CS58" s="102" t="str">
        <f>IF('વિદ્યાર્થી માહિતી'!C53="","",આંતરિક!AV56)</f>
        <v/>
      </c>
      <c r="CT58" s="104" t="str">
        <f>IF('વિદ્યાર્થી માહિતી'!C53="","",SUM(CQ58:CS58))</f>
        <v/>
      </c>
      <c r="CU58" s="105" t="str">
        <f>IF('વિદ્યાર્થી માહિતી'!C53="","",'સિદ્ધિ+કૃપા'!AB56)</f>
        <v/>
      </c>
      <c r="CV58" s="101" t="str">
        <f>IF('વિદ્યાર્થી માહિતી'!C53="","",'સિદ્ધિ+કૃપા'!AC56)</f>
        <v/>
      </c>
      <c r="CW58" s="101" t="str">
        <f>IF('વિદ્યાર્થી માહિતી'!C53="","",SUM(CT58:CV58))</f>
        <v/>
      </c>
      <c r="CX58" s="106" t="str">
        <f t="shared" si="10"/>
        <v/>
      </c>
      <c r="CZ58" s="41" t="str">
        <f>IF('વિદ્યાર્થી માહિતી'!C53="","",'વિદ્યાર્થી માહિતી'!B53)</f>
        <v/>
      </c>
      <c r="DA58" s="41" t="str">
        <f>IF('વિદ્યાર્થી માહિતી'!C53="","",'વિદ્યાર્થી માહિતી'!C53)</f>
        <v/>
      </c>
      <c r="DB58" s="101" t="str">
        <f>IF('વિદ્યાર્થી માહિતી'!C53="","",'T-3'!N56)</f>
        <v/>
      </c>
      <c r="DC58" s="101" t="str">
        <f>IF('વિદ્યાર્થી માહિતી'!C53="","",'T-3'!O56)</f>
        <v/>
      </c>
      <c r="DD58" s="102" t="str">
        <f>IF('વિદ્યાર્થી માહિતી'!C53="","",આંતરિક!AZ56)</f>
        <v/>
      </c>
      <c r="DE58" s="104" t="str">
        <f>IF('વિદ્યાર્થી માહિતી'!C53="","",SUM(DB58:DD58))</f>
        <v/>
      </c>
      <c r="DF58" s="105" t="str">
        <f>IF('વિદ્યાર્થી માહિતી'!C53="","",'સિદ્ધિ+કૃપા'!AE56)</f>
        <v/>
      </c>
      <c r="DG58" s="101" t="str">
        <f>IF('વિદ્યાર્થી માહિતી'!C53="","",'સિદ્ધિ+કૃપા'!AF56)</f>
        <v/>
      </c>
      <c r="DH58" s="101" t="str">
        <f>IF('વિદ્યાર્થી માહિતી'!C53="","",SUM(DE58:DG58))</f>
        <v/>
      </c>
      <c r="DI58" s="106" t="str">
        <f t="shared" si="11"/>
        <v/>
      </c>
      <c r="DJ58" s="25" t="str">
        <f>IF('વિદ્યાર્થી માહિતી'!M53="","",'વિદ્યાર્થી માહિતી'!M53)</f>
        <v/>
      </c>
      <c r="DK58" s="41" t="str">
        <f>IF('વિદ્યાર્થી માહિતી'!C53="","",'વિદ્યાર્થી માહિતી'!B53)</f>
        <v/>
      </c>
      <c r="DL58" s="41" t="str">
        <f>IF('વિદ્યાર્થી માહિતી'!C53="","",'વિદ્યાર્થી માહિતી'!C53)</f>
        <v/>
      </c>
      <c r="DM58" s="101" t="str">
        <f>IF('વિદ્યાર્થી માહિતી'!C53="","",'T-3'!P56)</f>
        <v/>
      </c>
      <c r="DN58" s="101" t="str">
        <f>IF('વિદ્યાર્થી માહિતી'!C53="","",'T-3'!Q56)</f>
        <v/>
      </c>
      <c r="DO58" s="102" t="str">
        <f>IF('વિદ્યાર્થી માહિતી'!C53="","",આંતરિક!BD56)</f>
        <v/>
      </c>
      <c r="DP58" s="104" t="str">
        <f>IF('વિદ્યાર્થી માહિતી'!C53="","",SUM(DM58:DO58))</f>
        <v/>
      </c>
      <c r="DQ58" s="105" t="str">
        <f>IF('વિદ્યાર્થી માહિતી'!C53="","",'સિદ્ધિ+કૃપા'!AH56)</f>
        <v/>
      </c>
      <c r="DR58" s="101" t="str">
        <f>IF('વિદ્યાર્થી માહિતી'!C53="","",'સિદ્ધિ+કૃપા'!AI56)</f>
        <v/>
      </c>
      <c r="DS58" s="101" t="str">
        <f>IF('વિદ્યાર્થી માહિતી'!C53="","",SUM(DP58:DR58))</f>
        <v/>
      </c>
      <c r="DT58" s="106" t="str">
        <f t="shared" si="12"/>
        <v/>
      </c>
      <c r="DU58" s="255" t="str">
        <f>IF('વિદ્યાર્થી માહિતી'!C53="","",IF(I58="LEFT","LEFT",IF(V58="LEFT","LEFT",IF(AI58="LEFT","LEFT",IF(AV58="LEFT","LEFT",IF(BI58="LEFT","LEFT",IF(BV58="LEFT","LEFT",IF(CI58="LEFT","LEFT","P"))))))))</f>
        <v/>
      </c>
      <c r="DV58" s="255" t="str">
        <f>IF('વિદ્યાર્થી માહિતી'!C53="","",IF(DU58="LEFT","LEFT",IF(L58&lt;33,"નાપાસ",IF(Y58&lt;33,"નાપાસ",IF(AL58&lt;33,"નાપાસ",IF(AY58&lt;33,"નાપાસ",IF(BL58&lt;33,"નાપાસ",IF(BY58&lt;33,"નાપાસ",IF(CL58&lt;33,"નાપાસ",IF(CW58&lt;33,"નાપાસ",IF(DH58&lt;33,"નાપાસ",IF(DS58&lt;33,"નાપાસ","પાસ"))))))))))))</f>
        <v/>
      </c>
      <c r="DW58" s="255" t="str">
        <f>IF('વિદ્યાર્થી માહિતી'!C53="","",IF(J58&gt;0,"સિદ્ધિગુણથી પાસ",IF(W58&gt;0,"સિદ્ધિગુણથી પાસ",IF(AJ58&gt;0,"સિદ્ધિગુણથી પાસ",IF(AW58&gt;0,"સિદ્ધિગુણથી પાસ",IF(BJ58&gt;0,"સિદ્ધિગુણથી પાસ",IF(BW58&gt;0,"સિદ્ધિગુણથી પાસ",IF(CJ58&gt;0,"સિદ્ધિગુણથી પાસ",DV58))))))))</f>
        <v/>
      </c>
      <c r="DX58" s="255" t="str">
        <f>IF('વિદ્યાર્થી માહિતી'!C53="","",IF(K58&gt;0,"કૃપાગુણથી પાસ",IF(X58&gt;0,"કૃપાગુણથી પાસ",IF(AK58&gt;0,"કૃપાગુણથી પાસ",IF(AX58&gt;0,"કૃપાગુણથી પાસ",IF(BK58&gt;0,"કૃપાગુણથી પાસ",IF(BX58&gt;0,"કૃપાગુણથી પાસ",IF(CK58&gt;0,"કૃપાગુણથી પાસ",DV58))))))))</f>
        <v/>
      </c>
      <c r="DY58" s="255" t="str">
        <f>IF('સમગ્ર પરિણામ '!DX58="કૃપાગુણથી પાસ","કૃપાગુણથી પાસ",IF(DW58="સિદ્ધિગુણથી પાસ","સિદ્ધિગુણથી પાસ",DX58))</f>
        <v/>
      </c>
      <c r="DZ58" s="130" t="str">
        <f>IF('વિદ્યાર્થી માહિતી'!C53="","",'વિદ્યાર્થી માહિતી'!G53)</f>
        <v/>
      </c>
      <c r="EA58" s="45" t="str">
        <f>'S1'!N55</f>
        <v/>
      </c>
    </row>
    <row r="59" spans="1:131" ht="23.25" customHeight="1" x14ac:dyDescent="0.2">
      <c r="A59" s="41">
        <f>'વિદ્યાર્થી માહિતી'!A54</f>
        <v>53</v>
      </c>
      <c r="B59" s="41" t="str">
        <f>IF('વિદ્યાર્થી માહિતી'!B54="","",'વિદ્યાર્થી માહિતી'!B54)</f>
        <v/>
      </c>
      <c r="C59" s="52" t="str">
        <f>IF('વિદ્યાર્થી માહિતી'!C54="","",'વિદ્યાર્થી માહિતી'!C54)</f>
        <v/>
      </c>
      <c r="D59" s="101" t="str">
        <f>IF('વિદ્યાર્થી માહિતી'!C54="","",'T-1'!F57)</f>
        <v/>
      </c>
      <c r="E59" s="101" t="str">
        <f>IF('વિદ્યાર્થી માહિતી'!C54="","",'T-2'!F57)</f>
        <v/>
      </c>
      <c r="F59" s="101" t="str">
        <f>IF('વિદ્યાર્થી માહિતી'!C54="","",'T-3'!E57)</f>
        <v/>
      </c>
      <c r="G59" s="102" t="str">
        <f>IF('વિદ્યાર્થી માહિતી'!C54="","",આંતરિક!H57)</f>
        <v/>
      </c>
      <c r="H59" s="103" t="str">
        <f t="shared" si="0"/>
        <v/>
      </c>
      <c r="I59" s="104" t="str">
        <f t="shared" si="1"/>
        <v/>
      </c>
      <c r="J59" s="105" t="str">
        <f>IF('વિદ્યાર્થી માહિતી'!C54="","",'સિદ્ધિ+કૃપા'!G57)</f>
        <v/>
      </c>
      <c r="K59" s="101" t="str">
        <f>IF('વિદ્યાર્થી માહિતી'!C54="","",'સિદ્ધિ+કૃપા'!H57)</f>
        <v/>
      </c>
      <c r="L59" s="101" t="str">
        <f t="shared" si="2"/>
        <v/>
      </c>
      <c r="M59" s="106" t="str">
        <f t="shared" si="3"/>
        <v/>
      </c>
      <c r="O59" s="41" t="str">
        <f>IF('વિદ્યાર્થી માહિતી'!B54="","",'વિદ્યાર્થી માહિતી'!B54)</f>
        <v/>
      </c>
      <c r="P59" s="41" t="str">
        <f>IF('વિદ્યાર્થી માહિતી'!C54="","",'વિદ્યાર્થી માહિતી'!C54)</f>
        <v/>
      </c>
      <c r="Q59" s="101" t="str">
        <f>IF('વિદ્યાર્થી માહિતી'!C54="","",'T-1'!G57)</f>
        <v/>
      </c>
      <c r="R59" s="101" t="str">
        <f>IF('વિદ્યાર્થી માહિતી'!C54="","",'T-2'!G57)</f>
        <v/>
      </c>
      <c r="S59" s="101" t="str">
        <f>IF('વિદ્યાર્થી માહિતી'!C54="","",'T-3'!F57)</f>
        <v/>
      </c>
      <c r="T59" s="102" t="str">
        <f>IF('વિદ્યાર્થી માહિતી'!C54="","",આંતરિક!N57)</f>
        <v/>
      </c>
      <c r="U59" s="103" t="str">
        <f>IF('વિદ્યાર્થી માહિતી'!C54="","",ROUND(SUM(Q59:T59),0))</f>
        <v/>
      </c>
      <c r="V59" s="104" t="str">
        <f>IF('વિદ્યાર્થી માહિતી'!C54="","",IF(S59="LEFT","LEFT",ROUND(U59/2,0)))</f>
        <v/>
      </c>
      <c r="W59" s="105" t="str">
        <f>IF('વિદ્યાર્થી માહિતી'!C54="","",'સિદ્ધિ+કૃપા'!J57)</f>
        <v/>
      </c>
      <c r="X59" s="101" t="str">
        <f>IF('વિદ્યાર્થી માહિતી'!C54="","",'સિદ્ધિ+કૃપા'!K57)</f>
        <v/>
      </c>
      <c r="Y59" s="101" t="str">
        <f>IF('વિદ્યાર્થી માહિતી'!C54="","",IF(S59="LEFT","LEFT",SUM(V59:X59)))</f>
        <v/>
      </c>
      <c r="Z59" s="106" t="str">
        <f t="shared" si="4"/>
        <v/>
      </c>
      <c r="AB59" s="41" t="str">
        <f>IF('વિદ્યાર્થી માહિતી'!B54="","",'વિદ્યાર્થી માહિતી'!B54)</f>
        <v/>
      </c>
      <c r="AC59" s="41" t="str">
        <f>IF('વિદ્યાર્થી માહિતી'!C54="","",'વિદ્યાર્થી માહિતી'!C54)</f>
        <v/>
      </c>
      <c r="AD59" s="101" t="str">
        <f>IF('વિદ્યાર્થી માહિતી'!C54="","",'T-1'!H57)</f>
        <v/>
      </c>
      <c r="AE59" s="101" t="str">
        <f>IF('વિદ્યાર્થી માહિતી'!C54="","",'T-2'!H57)</f>
        <v/>
      </c>
      <c r="AF59" s="101" t="str">
        <f>IF('વિદ્યાર્થી માહિતી'!C54="","",'T-3'!G57)</f>
        <v/>
      </c>
      <c r="AG59" s="102" t="str">
        <f>IF('વિદ્યાર્થી માહિતી'!C54="","",આંતરિક!T57)</f>
        <v/>
      </c>
      <c r="AH59" s="103" t="str">
        <f>IF('વિદ્યાર્થી માહિતી'!C54="","",ROUND(SUM(AD59:AG59),0))</f>
        <v/>
      </c>
      <c r="AI59" s="104" t="str">
        <f>IF('વિદ્યાર્થી માહિતી'!C54="","",IF(AF59="LEFT","LEFT",ROUND(AH59/2,0)))</f>
        <v/>
      </c>
      <c r="AJ59" s="105" t="str">
        <f>IF('વિદ્યાર્થી માહિતી'!C54="","",'સિદ્ધિ+કૃપા'!M57)</f>
        <v/>
      </c>
      <c r="AK59" s="101" t="str">
        <f>IF('વિદ્યાર્થી માહિતી'!C54="","",'સિદ્ધિ+કૃપા'!N57)</f>
        <v/>
      </c>
      <c r="AL59" s="101" t="str">
        <f>IF('વિદ્યાર્થી માહિતી'!C54="","",IF(AF59="LEFT","LEFT",SUM(AI59:AK59)))</f>
        <v/>
      </c>
      <c r="AM59" s="106" t="str">
        <f t="shared" si="5"/>
        <v/>
      </c>
      <c r="AO59" s="41" t="str">
        <f>IF('વિદ્યાર્થી માહિતી'!B54="","",'વિદ્યાર્થી માહિતી'!B54)</f>
        <v/>
      </c>
      <c r="AP59" s="41" t="str">
        <f>IF('વિદ્યાર્થી માહિતી'!C54="","",'વિદ્યાર્થી માહિતી'!C54)</f>
        <v/>
      </c>
      <c r="AQ59" s="101" t="str">
        <f>IF('વિદ્યાર્થી માહિતી'!C54="","",'T-1'!I57)</f>
        <v/>
      </c>
      <c r="AR59" s="101" t="str">
        <f>IF('વિદ્યાર્થી માહિતી'!C54="","",'T-2'!I57)</f>
        <v/>
      </c>
      <c r="AS59" s="101" t="str">
        <f>IF('વિદ્યાર્થી માહિતી'!C54="","",'T-3'!H57)</f>
        <v/>
      </c>
      <c r="AT59" s="102" t="str">
        <f>IF('વિદ્યાર્થી માહિતી'!C54="","",આંતરિક!Z57)</f>
        <v/>
      </c>
      <c r="AU59" s="103" t="str">
        <f>IF('વિદ્યાર્થી માહિતી'!C54="","",ROUND(SUM(AQ59:AT59),0))</f>
        <v/>
      </c>
      <c r="AV59" s="104" t="str">
        <f>IF('વિદ્યાર્થી માહિતી'!C54="","",IF(AS59="LEFT","LEFT",ROUND(AU59/2,0)))</f>
        <v/>
      </c>
      <c r="AW59" s="105" t="str">
        <f>IF('વિદ્યાર્થી માહિતી'!C54="","",'સિદ્ધિ+કૃપા'!P57)</f>
        <v/>
      </c>
      <c r="AX59" s="101" t="str">
        <f>IF('વિદ્યાર્થી માહિતી'!C54="","",'સિદ્ધિ+કૃપા'!Q57)</f>
        <v/>
      </c>
      <c r="AY59" s="101" t="str">
        <f>IF('વિદ્યાર્થી માહિતી'!C54="","",IF(AS59="LEFT","LEFT",SUM(AV59:AX59)))</f>
        <v/>
      </c>
      <c r="AZ59" s="106" t="str">
        <f t="shared" si="6"/>
        <v/>
      </c>
      <c r="BB59" s="41" t="str">
        <f>IF('વિદ્યાર્થી માહિતી'!C54="","",'વિદ્યાર્થી માહિતી'!B54)</f>
        <v/>
      </c>
      <c r="BC59" s="41" t="str">
        <f>IF('વિદ્યાર્થી માહિતી'!C54="","",'વિદ્યાર્થી માહિતી'!C54)</f>
        <v/>
      </c>
      <c r="BD59" s="101" t="str">
        <f>IF('વિદ્યાર્થી માહિતી'!C54="","",'T-1'!J57)</f>
        <v/>
      </c>
      <c r="BE59" s="101" t="str">
        <f>IF('વિદ્યાર્થી માહિતી'!C54="","",'T-2'!J57)</f>
        <v/>
      </c>
      <c r="BF59" s="101" t="str">
        <f>IF('વિદ્યાર્થી માહિતી'!C54="","",'T-3'!I57)</f>
        <v/>
      </c>
      <c r="BG59" s="102" t="str">
        <f>IF('વિદ્યાર્થી માહિતી'!C54="","",આંતરિક!AF57)</f>
        <v/>
      </c>
      <c r="BH59" s="103" t="str">
        <f>IF('વિદ્યાર્થી માહિતી'!C54="","",ROUND(SUM(BD59:BG59),0))</f>
        <v/>
      </c>
      <c r="BI59" s="104" t="str">
        <f>IF('વિદ્યાર્થી માહિતી'!C54="","",IF(BF59="LEFT","LEFT",ROUND(BH59/2,0)))</f>
        <v/>
      </c>
      <c r="BJ59" s="105" t="str">
        <f>IF('વિદ્યાર્થી માહિતી'!C54="","",'સિદ્ધિ+કૃપા'!S57)</f>
        <v/>
      </c>
      <c r="BK59" s="101" t="str">
        <f>IF('વિદ્યાર્થી માહિતી'!C54="","",'સિદ્ધિ+કૃપા'!T57)</f>
        <v/>
      </c>
      <c r="BL59" s="101" t="str">
        <f>IF('વિદ્યાર્થી માહિતી'!C54="","",IF(BF59="LEFT","LEFT",SUM(BI59:BK59)))</f>
        <v/>
      </c>
      <c r="BM59" s="106" t="str">
        <f t="shared" si="7"/>
        <v/>
      </c>
      <c r="BO59" s="41" t="str">
        <f>IF('વિદ્યાર્થી માહિતી'!C54="","",'વિદ્યાર્થી માહિતી'!B54)</f>
        <v/>
      </c>
      <c r="BP59" s="41" t="str">
        <f>IF('વિદ્યાર્થી માહિતી'!C54="","",'વિદ્યાર્થી માહિતી'!C54)</f>
        <v/>
      </c>
      <c r="BQ59" s="101" t="str">
        <f>IF('વિદ્યાર્થી માહિતી'!C54="","",'T-1'!K57)</f>
        <v/>
      </c>
      <c r="BR59" s="101" t="str">
        <f>IF('વિદ્યાર્થી માહિતી'!C54="","",'T-2'!K57)</f>
        <v/>
      </c>
      <c r="BS59" s="101" t="str">
        <f>IF('વિદ્યાર્થી માહિતી'!C54="","",'T-3'!J57)</f>
        <v/>
      </c>
      <c r="BT59" s="102" t="str">
        <f>IF('વિદ્યાર્થી માહિતી'!C54="","",આંતરિક!AL57)</f>
        <v/>
      </c>
      <c r="BU59" s="103" t="str">
        <f>IF('વિદ્યાર્થી માહિતી'!C54="","",ROUND(SUM(BQ59:BT59),0))</f>
        <v/>
      </c>
      <c r="BV59" s="104" t="str">
        <f>IF('વિદ્યાર્થી માહિતી'!C54="","",IF(BS59="LEFT","LEFT",ROUND(BU59/2,0)))</f>
        <v/>
      </c>
      <c r="BW59" s="105" t="str">
        <f>IF('વિદ્યાર્થી માહિતી'!C54="","",'સિદ્ધિ+કૃપા'!V57)</f>
        <v/>
      </c>
      <c r="BX59" s="101" t="str">
        <f>IF('વિદ્યાર્થી માહિતી'!C54="","",'સિદ્ધિ+કૃપા'!W57)</f>
        <v/>
      </c>
      <c r="BY59" s="101" t="str">
        <f>IF('વિદ્યાર્થી માહિતી'!C54="","",IF(BS59="LEFT","LEFT",SUM(BV59:BX59)))</f>
        <v/>
      </c>
      <c r="BZ59" s="106" t="str">
        <f t="shared" si="8"/>
        <v/>
      </c>
      <c r="CB59" s="41" t="str">
        <f>IF('વિદ્યાર્થી માહિતી'!C54="","",'વિદ્યાર્થી માહિતી'!B54)</f>
        <v/>
      </c>
      <c r="CC59" s="41" t="str">
        <f>IF('વિદ્યાર્થી માહિતી'!C54="","",'વિદ્યાર્થી માહિતી'!C54)</f>
        <v/>
      </c>
      <c r="CD59" s="101" t="str">
        <f>IF('વિદ્યાર્થી માહિતી'!C54="","",'T-1'!L57)</f>
        <v/>
      </c>
      <c r="CE59" s="101" t="str">
        <f>IF('વિદ્યાર્થી માહિતી'!C54="","",'T-2'!L57)</f>
        <v/>
      </c>
      <c r="CF59" s="101" t="str">
        <f>IF('વિદ્યાર્થી માહિતી'!C54="","",'T-3'!K57)</f>
        <v/>
      </c>
      <c r="CG59" s="102" t="str">
        <f>IF('વિદ્યાર્થી માહિતી'!C54="","",આંતરિક!AR57)</f>
        <v/>
      </c>
      <c r="CH59" s="103" t="str">
        <f>IF('વિદ્યાર્થી માહિતી'!C54="","",ROUND(SUM(CD59:CG59),0))</f>
        <v/>
      </c>
      <c r="CI59" s="104" t="str">
        <f>IF('વિદ્યાર્થી માહિતી'!C54="","",IF(CF59="LEFT","LEFT",ROUND(CH59/2,0)))</f>
        <v/>
      </c>
      <c r="CJ59" s="105" t="str">
        <f>IF('વિદ્યાર્થી માહિતી'!C54="","",'સિદ્ધિ+કૃપા'!Y57)</f>
        <v/>
      </c>
      <c r="CK59" s="101" t="str">
        <f>IF('વિદ્યાર્થી માહિતી'!C54="","",'સિદ્ધિ+કૃપા'!Z57)</f>
        <v/>
      </c>
      <c r="CL59" s="101" t="str">
        <f>IF('વિદ્યાર્થી માહિતી'!C54="","",IF(CF59="LEFT","LEFT",SUM(CI59:CK59)))</f>
        <v/>
      </c>
      <c r="CM59" s="106" t="str">
        <f t="shared" si="9"/>
        <v/>
      </c>
      <c r="CO59" s="41" t="str">
        <f>IF('વિદ્યાર્થી માહિતી'!B54="","",'વિદ્યાર્થી માહિતી'!B54)</f>
        <v/>
      </c>
      <c r="CP59" s="41" t="str">
        <f>IF('વિદ્યાર્થી માહિતી'!C54="","",'વિદ્યાર્થી માહિતી'!C54)</f>
        <v/>
      </c>
      <c r="CQ59" s="101" t="str">
        <f>IF('વિદ્યાર્થી માહિતી'!C54="","",'T-3'!L57)</f>
        <v/>
      </c>
      <c r="CR59" s="101" t="str">
        <f>IF('વિદ્યાર્થી માહિતી'!C54="","",'T-3'!M57)</f>
        <v/>
      </c>
      <c r="CS59" s="102" t="str">
        <f>IF('વિદ્યાર્થી માહિતી'!C54="","",આંતરિક!AV57)</f>
        <v/>
      </c>
      <c r="CT59" s="104" t="str">
        <f>IF('વિદ્યાર્થી માહિતી'!C54="","",SUM(CQ59:CS59))</f>
        <v/>
      </c>
      <c r="CU59" s="105" t="str">
        <f>IF('વિદ્યાર્થી માહિતી'!C54="","",'સિદ્ધિ+કૃપા'!AB57)</f>
        <v/>
      </c>
      <c r="CV59" s="101" t="str">
        <f>IF('વિદ્યાર્થી માહિતી'!C54="","",'સિદ્ધિ+કૃપા'!AC57)</f>
        <v/>
      </c>
      <c r="CW59" s="101" t="str">
        <f>IF('વિદ્યાર્થી માહિતી'!C54="","",SUM(CT59:CV59))</f>
        <v/>
      </c>
      <c r="CX59" s="106" t="str">
        <f t="shared" si="10"/>
        <v/>
      </c>
      <c r="CZ59" s="41" t="str">
        <f>IF('વિદ્યાર્થી માહિતી'!C54="","",'વિદ્યાર્થી માહિતી'!B54)</f>
        <v/>
      </c>
      <c r="DA59" s="41" t="str">
        <f>IF('વિદ્યાર્થી માહિતી'!C54="","",'વિદ્યાર્થી માહિતી'!C54)</f>
        <v/>
      </c>
      <c r="DB59" s="101" t="str">
        <f>IF('વિદ્યાર્થી માહિતી'!C54="","",'T-3'!N57)</f>
        <v/>
      </c>
      <c r="DC59" s="101" t="str">
        <f>IF('વિદ્યાર્થી માહિતી'!C54="","",'T-3'!O57)</f>
        <v/>
      </c>
      <c r="DD59" s="102" t="str">
        <f>IF('વિદ્યાર્થી માહિતી'!C54="","",આંતરિક!AZ57)</f>
        <v/>
      </c>
      <c r="DE59" s="104" t="str">
        <f>IF('વિદ્યાર્થી માહિતી'!C54="","",SUM(DB59:DD59))</f>
        <v/>
      </c>
      <c r="DF59" s="105" t="str">
        <f>IF('વિદ્યાર્થી માહિતી'!C54="","",'સિદ્ધિ+કૃપા'!AE57)</f>
        <v/>
      </c>
      <c r="DG59" s="101" t="str">
        <f>IF('વિદ્યાર્થી માહિતી'!C54="","",'સિદ્ધિ+કૃપા'!AF57)</f>
        <v/>
      </c>
      <c r="DH59" s="101" t="str">
        <f>IF('વિદ્યાર્થી માહિતી'!C54="","",SUM(DE59:DG59))</f>
        <v/>
      </c>
      <c r="DI59" s="106" t="str">
        <f t="shared" si="11"/>
        <v/>
      </c>
      <c r="DJ59" s="25" t="str">
        <f>IF('વિદ્યાર્થી માહિતી'!M54="","",'વિદ્યાર્થી માહિતી'!M54)</f>
        <v/>
      </c>
      <c r="DK59" s="41" t="str">
        <f>IF('વિદ્યાર્થી માહિતી'!C54="","",'વિદ્યાર્થી માહિતી'!B54)</f>
        <v/>
      </c>
      <c r="DL59" s="41" t="str">
        <f>IF('વિદ્યાર્થી માહિતી'!C54="","",'વિદ્યાર્થી માહિતી'!C54)</f>
        <v/>
      </c>
      <c r="DM59" s="101" t="str">
        <f>IF('વિદ્યાર્થી માહિતી'!C54="","",'T-3'!P57)</f>
        <v/>
      </c>
      <c r="DN59" s="101" t="str">
        <f>IF('વિદ્યાર્થી માહિતી'!C54="","",'T-3'!Q57)</f>
        <v/>
      </c>
      <c r="DO59" s="102" t="str">
        <f>IF('વિદ્યાર્થી માહિતી'!C54="","",આંતરિક!BD57)</f>
        <v/>
      </c>
      <c r="DP59" s="104" t="str">
        <f>IF('વિદ્યાર્થી માહિતી'!C54="","",SUM(DM59:DO59))</f>
        <v/>
      </c>
      <c r="DQ59" s="105" t="str">
        <f>IF('વિદ્યાર્થી માહિતી'!C54="","",'સિદ્ધિ+કૃપા'!AH57)</f>
        <v/>
      </c>
      <c r="DR59" s="101" t="str">
        <f>IF('વિદ્યાર્થી માહિતી'!C54="","",'સિદ્ધિ+કૃપા'!AI57)</f>
        <v/>
      </c>
      <c r="DS59" s="101" t="str">
        <f>IF('વિદ્યાર્થી માહિતી'!C54="","",SUM(DP59:DR59))</f>
        <v/>
      </c>
      <c r="DT59" s="106" t="str">
        <f t="shared" si="12"/>
        <v/>
      </c>
      <c r="DU59" s="255" t="str">
        <f>IF('વિદ્યાર્થી માહિતી'!C54="","",IF(I59="LEFT","LEFT",IF(V59="LEFT","LEFT",IF(AI59="LEFT","LEFT",IF(AV59="LEFT","LEFT",IF(BI59="LEFT","LEFT",IF(BV59="LEFT","LEFT",IF(CI59="LEFT","LEFT","P"))))))))</f>
        <v/>
      </c>
      <c r="DV59" s="255" t="str">
        <f>IF('વિદ્યાર્થી માહિતી'!C54="","",IF(DU59="LEFT","LEFT",IF(L59&lt;33,"નાપાસ",IF(Y59&lt;33,"નાપાસ",IF(AL59&lt;33,"નાપાસ",IF(AY59&lt;33,"નાપાસ",IF(BL59&lt;33,"નાપાસ",IF(BY59&lt;33,"નાપાસ",IF(CL59&lt;33,"નાપાસ",IF(CW59&lt;33,"નાપાસ",IF(DH59&lt;33,"નાપાસ",IF(DS59&lt;33,"નાપાસ","પાસ"))))))))))))</f>
        <v/>
      </c>
      <c r="DW59" s="255" t="str">
        <f>IF('વિદ્યાર્થી માહિતી'!C54="","",IF(J59&gt;0,"સિદ્ધિગુણથી પાસ",IF(W59&gt;0,"સિદ્ધિગુણથી પાસ",IF(AJ59&gt;0,"સિદ્ધિગુણથી પાસ",IF(AW59&gt;0,"સિદ્ધિગુણથી પાસ",IF(BJ59&gt;0,"સિદ્ધિગુણથી પાસ",IF(BW59&gt;0,"સિદ્ધિગુણથી પાસ",IF(CJ59&gt;0,"સિદ્ધિગુણથી પાસ",DV59))))))))</f>
        <v/>
      </c>
      <c r="DX59" s="255" t="str">
        <f>IF('વિદ્યાર્થી માહિતી'!C54="","",IF(K59&gt;0,"કૃપાગુણથી પાસ",IF(X59&gt;0,"કૃપાગુણથી પાસ",IF(AK59&gt;0,"કૃપાગુણથી પાસ",IF(AX59&gt;0,"કૃપાગુણથી પાસ",IF(BK59&gt;0,"કૃપાગુણથી પાસ",IF(BX59&gt;0,"કૃપાગુણથી પાસ",IF(CK59&gt;0,"કૃપાગુણથી પાસ",DV59))))))))</f>
        <v/>
      </c>
      <c r="DY59" s="255" t="str">
        <f>IF('સમગ્ર પરિણામ '!DX59="કૃપાગુણથી પાસ","કૃપાગુણથી પાસ",IF(DW59="સિદ્ધિગુણથી પાસ","સિદ્ધિગુણથી પાસ",DX59))</f>
        <v/>
      </c>
      <c r="DZ59" s="130" t="str">
        <f>IF('વિદ્યાર્થી માહિતી'!C54="","",'વિદ્યાર્થી માહિતી'!G54)</f>
        <v/>
      </c>
      <c r="EA59" s="45" t="str">
        <f>'S1'!N56</f>
        <v/>
      </c>
    </row>
    <row r="60" spans="1:131" ht="23.25" customHeight="1" x14ac:dyDescent="0.2">
      <c r="A60" s="41">
        <f>'વિદ્યાર્થી માહિતી'!A55</f>
        <v>54</v>
      </c>
      <c r="B60" s="41" t="str">
        <f>IF('વિદ્યાર્થી માહિતી'!B55="","",'વિદ્યાર્થી માહિતી'!B55)</f>
        <v/>
      </c>
      <c r="C60" s="52" t="str">
        <f>IF('વિદ્યાર્થી માહિતી'!C55="","",'વિદ્યાર્થી માહિતી'!C55)</f>
        <v/>
      </c>
      <c r="D60" s="101" t="str">
        <f>IF('વિદ્યાર્થી માહિતી'!C55="","",'T-1'!F58)</f>
        <v/>
      </c>
      <c r="E60" s="101" t="str">
        <f>IF('વિદ્યાર્થી માહિતી'!C55="","",'T-2'!F58)</f>
        <v/>
      </c>
      <c r="F60" s="101" t="str">
        <f>IF('વિદ્યાર્થી માહિતી'!C55="","",'T-3'!E58)</f>
        <v/>
      </c>
      <c r="G60" s="102" t="str">
        <f>IF('વિદ્યાર્થી માહિતી'!C55="","",આંતરિક!H58)</f>
        <v/>
      </c>
      <c r="H60" s="103" t="str">
        <f t="shared" si="0"/>
        <v/>
      </c>
      <c r="I60" s="104" t="str">
        <f t="shared" si="1"/>
        <v/>
      </c>
      <c r="J60" s="105" t="str">
        <f>IF('વિદ્યાર્થી માહિતી'!C55="","",'સિદ્ધિ+કૃપા'!G58)</f>
        <v/>
      </c>
      <c r="K60" s="101" t="str">
        <f>IF('વિદ્યાર્થી માહિતી'!C55="","",'સિદ્ધિ+કૃપા'!H58)</f>
        <v/>
      </c>
      <c r="L60" s="101" t="str">
        <f t="shared" si="2"/>
        <v/>
      </c>
      <c r="M60" s="106" t="str">
        <f t="shared" si="3"/>
        <v/>
      </c>
      <c r="O60" s="41" t="str">
        <f>IF('વિદ્યાર્થી માહિતી'!B55="","",'વિદ્યાર્થી માહિતી'!B55)</f>
        <v/>
      </c>
      <c r="P60" s="41" t="str">
        <f>IF('વિદ્યાર્થી માહિતી'!C55="","",'વિદ્યાર્થી માહિતી'!C55)</f>
        <v/>
      </c>
      <c r="Q60" s="101" t="str">
        <f>IF('વિદ્યાર્થી માહિતી'!C55="","",'T-1'!G58)</f>
        <v/>
      </c>
      <c r="R60" s="101" t="str">
        <f>IF('વિદ્યાર્થી માહિતી'!C55="","",'T-2'!G58)</f>
        <v/>
      </c>
      <c r="S60" s="101" t="str">
        <f>IF('વિદ્યાર્થી માહિતી'!C55="","",'T-3'!F58)</f>
        <v/>
      </c>
      <c r="T60" s="102" t="str">
        <f>IF('વિદ્યાર્થી માહિતી'!C55="","",આંતરિક!N58)</f>
        <v/>
      </c>
      <c r="U60" s="103" t="str">
        <f>IF('વિદ્યાર્થી માહિતી'!C55="","",ROUND(SUM(Q60:T60),0))</f>
        <v/>
      </c>
      <c r="V60" s="104" t="str">
        <f>IF('વિદ્યાર્થી માહિતી'!C55="","",IF(S60="LEFT","LEFT",ROUND(U60/2,0)))</f>
        <v/>
      </c>
      <c r="W60" s="105" t="str">
        <f>IF('વિદ્યાર્થી માહિતી'!C55="","",'સિદ્ધિ+કૃપા'!J58)</f>
        <v/>
      </c>
      <c r="X60" s="101" t="str">
        <f>IF('વિદ્યાર્થી માહિતી'!C55="","",'સિદ્ધિ+કૃપા'!K58)</f>
        <v/>
      </c>
      <c r="Y60" s="101" t="str">
        <f>IF('વિદ્યાર્થી માહિતી'!C55="","",IF(S60="LEFT","LEFT",SUM(V60:X60)))</f>
        <v/>
      </c>
      <c r="Z60" s="106" t="str">
        <f t="shared" si="4"/>
        <v/>
      </c>
      <c r="AB60" s="41" t="str">
        <f>IF('વિદ્યાર્થી માહિતી'!B55="","",'વિદ્યાર્થી માહિતી'!B55)</f>
        <v/>
      </c>
      <c r="AC60" s="41" t="str">
        <f>IF('વિદ્યાર્થી માહિતી'!C55="","",'વિદ્યાર્થી માહિતી'!C55)</f>
        <v/>
      </c>
      <c r="AD60" s="101" t="str">
        <f>IF('વિદ્યાર્થી માહિતી'!C55="","",'T-1'!H58)</f>
        <v/>
      </c>
      <c r="AE60" s="101" t="str">
        <f>IF('વિદ્યાર્થી માહિતી'!C55="","",'T-2'!H58)</f>
        <v/>
      </c>
      <c r="AF60" s="101" t="str">
        <f>IF('વિદ્યાર્થી માહિતી'!C55="","",'T-3'!G58)</f>
        <v/>
      </c>
      <c r="AG60" s="102" t="str">
        <f>IF('વિદ્યાર્થી માહિતી'!C55="","",આંતરિક!T58)</f>
        <v/>
      </c>
      <c r="AH60" s="103" t="str">
        <f>IF('વિદ્યાર્થી માહિતી'!C55="","",ROUND(SUM(AD60:AG60),0))</f>
        <v/>
      </c>
      <c r="AI60" s="104" t="str">
        <f>IF('વિદ્યાર્થી માહિતી'!C55="","",IF(AF60="LEFT","LEFT",ROUND(AH60/2,0)))</f>
        <v/>
      </c>
      <c r="AJ60" s="105" t="str">
        <f>IF('વિદ્યાર્થી માહિતી'!C55="","",'સિદ્ધિ+કૃપા'!M58)</f>
        <v/>
      </c>
      <c r="AK60" s="101" t="str">
        <f>IF('વિદ્યાર્થી માહિતી'!C55="","",'સિદ્ધિ+કૃપા'!N58)</f>
        <v/>
      </c>
      <c r="AL60" s="101" t="str">
        <f>IF('વિદ્યાર્થી માહિતી'!C55="","",IF(AF60="LEFT","LEFT",SUM(AI60:AK60)))</f>
        <v/>
      </c>
      <c r="AM60" s="106" t="str">
        <f t="shared" si="5"/>
        <v/>
      </c>
      <c r="AO60" s="41" t="str">
        <f>IF('વિદ્યાર્થી માહિતી'!B55="","",'વિદ્યાર્થી માહિતી'!B55)</f>
        <v/>
      </c>
      <c r="AP60" s="41" t="str">
        <f>IF('વિદ્યાર્થી માહિતી'!C55="","",'વિદ્યાર્થી માહિતી'!C55)</f>
        <v/>
      </c>
      <c r="AQ60" s="101" t="str">
        <f>IF('વિદ્યાર્થી માહિતી'!C55="","",'T-1'!I58)</f>
        <v/>
      </c>
      <c r="AR60" s="101" t="str">
        <f>IF('વિદ્યાર્થી માહિતી'!C55="","",'T-2'!I58)</f>
        <v/>
      </c>
      <c r="AS60" s="101" t="str">
        <f>IF('વિદ્યાર્થી માહિતી'!C55="","",'T-3'!H58)</f>
        <v/>
      </c>
      <c r="AT60" s="102" t="str">
        <f>IF('વિદ્યાર્થી માહિતી'!C55="","",આંતરિક!Z58)</f>
        <v/>
      </c>
      <c r="AU60" s="103" t="str">
        <f>IF('વિદ્યાર્થી માહિતી'!C55="","",ROUND(SUM(AQ60:AT60),0))</f>
        <v/>
      </c>
      <c r="AV60" s="104" t="str">
        <f>IF('વિદ્યાર્થી માહિતી'!C55="","",IF(AS60="LEFT","LEFT",ROUND(AU60/2,0)))</f>
        <v/>
      </c>
      <c r="AW60" s="105" t="str">
        <f>IF('વિદ્યાર્થી માહિતી'!C55="","",'સિદ્ધિ+કૃપા'!P58)</f>
        <v/>
      </c>
      <c r="AX60" s="101" t="str">
        <f>IF('વિદ્યાર્થી માહિતી'!C55="","",'સિદ્ધિ+કૃપા'!Q58)</f>
        <v/>
      </c>
      <c r="AY60" s="101" t="str">
        <f>IF('વિદ્યાર્થી માહિતી'!C55="","",IF(AS60="LEFT","LEFT",SUM(AV60:AX60)))</f>
        <v/>
      </c>
      <c r="AZ60" s="106" t="str">
        <f t="shared" si="6"/>
        <v/>
      </c>
      <c r="BB60" s="41" t="str">
        <f>IF('વિદ્યાર્થી માહિતી'!C55="","",'વિદ્યાર્થી માહિતી'!B55)</f>
        <v/>
      </c>
      <c r="BC60" s="41" t="str">
        <f>IF('વિદ્યાર્થી માહિતી'!C55="","",'વિદ્યાર્થી માહિતી'!C55)</f>
        <v/>
      </c>
      <c r="BD60" s="101" t="str">
        <f>IF('વિદ્યાર્થી માહિતી'!C55="","",'T-1'!J58)</f>
        <v/>
      </c>
      <c r="BE60" s="101" t="str">
        <f>IF('વિદ્યાર્થી માહિતી'!C55="","",'T-2'!J58)</f>
        <v/>
      </c>
      <c r="BF60" s="101" t="str">
        <f>IF('વિદ્યાર્થી માહિતી'!C55="","",'T-3'!I58)</f>
        <v/>
      </c>
      <c r="BG60" s="102" t="str">
        <f>IF('વિદ્યાર્થી માહિતી'!C55="","",આંતરિક!AF58)</f>
        <v/>
      </c>
      <c r="BH60" s="103" t="str">
        <f>IF('વિદ્યાર્થી માહિતી'!C55="","",ROUND(SUM(BD60:BG60),0))</f>
        <v/>
      </c>
      <c r="BI60" s="104" t="str">
        <f>IF('વિદ્યાર્થી માહિતી'!C55="","",IF(BF60="LEFT","LEFT",ROUND(BH60/2,0)))</f>
        <v/>
      </c>
      <c r="BJ60" s="105" t="str">
        <f>IF('વિદ્યાર્થી માહિતી'!C55="","",'સિદ્ધિ+કૃપા'!S58)</f>
        <v/>
      </c>
      <c r="BK60" s="101" t="str">
        <f>IF('વિદ્યાર્થી માહિતી'!C55="","",'સિદ્ધિ+કૃપા'!T58)</f>
        <v/>
      </c>
      <c r="BL60" s="101" t="str">
        <f>IF('વિદ્યાર્થી માહિતી'!C55="","",IF(BF60="LEFT","LEFT",SUM(BI60:BK60)))</f>
        <v/>
      </c>
      <c r="BM60" s="106" t="str">
        <f t="shared" si="7"/>
        <v/>
      </c>
      <c r="BO60" s="41" t="str">
        <f>IF('વિદ્યાર્થી માહિતી'!C55="","",'વિદ્યાર્થી માહિતી'!B55)</f>
        <v/>
      </c>
      <c r="BP60" s="41" t="str">
        <f>IF('વિદ્યાર્થી માહિતી'!C55="","",'વિદ્યાર્થી માહિતી'!C55)</f>
        <v/>
      </c>
      <c r="BQ60" s="101" t="str">
        <f>IF('વિદ્યાર્થી માહિતી'!C55="","",'T-1'!K58)</f>
        <v/>
      </c>
      <c r="BR60" s="101" t="str">
        <f>IF('વિદ્યાર્થી માહિતી'!C55="","",'T-2'!K58)</f>
        <v/>
      </c>
      <c r="BS60" s="101" t="str">
        <f>IF('વિદ્યાર્થી માહિતી'!C55="","",'T-3'!J58)</f>
        <v/>
      </c>
      <c r="BT60" s="102" t="str">
        <f>IF('વિદ્યાર્થી માહિતી'!C55="","",આંતરિક!AL58)</f>
        <v/>
      </c>
      <c r="BU60" s="103" t="str">
        <f>IF('વિદ્યાર્થી માહિતી'!C55="","",ROUND(SUM(BQ60:BT60),0))</f>
        <v/>
      </c>
      <c r="BV60" s="104" t="str">
        <f>IF('વિદ્યાર્થી માહિતી'!C55="","",IF(BS60="LEFT","LEFT",ROUND(BU60/2,0)))</f>
        <v/>
      </c>
      <c r="BW60" s="105" t="str">
        <f>IF('વિદ્યાર્થી માહિતી'!C55="","",'સિદ્ધિ+કૃપા'!V58)</f>
        <v/>
      </c>
      <c r="BX60" s="101" t="str">
        <f>IF('વિદ્યાર્થી માહિતી'!C55="","",'સિદ્ધિ+કૃપા'!W58)</f>
        <v/>
      </c>
      <c r="BY60" s="101" t="str">
        <f>IF('વિદ્યાર્થી માહિતી'!C55="","",IF(BS60="LEFT","LEFT",SUM(BV60:BX60)))</f>
        <v/>
      </c>
      <c r="BZ60" s="106" t="str">
        <f t="shared" si="8"/>
        <v/>
      </c>
      <c r="CB60" s="41" t="str">
        <f>IF('વિદ્યાર્થી માહિતી'!C55="","",'વિદ્યાર્થી માહિતી'!B55)</f>
        <v/>
      </c>
      <c r="CC60" s="41" t="str">
        <f>IF('વિદ્યાર્થી માહિતી'!C55="","",'વિદ્યાર્થી માહિતી'!C55)</f>
        <v/>
      </c>
      <c r="CD60" s="101" t="str">
        <f>IF('વિદ્યાર્થી માહિતી'!C55="","",'T-1'!L58)</f>
        <v/>
      </c>
      <c r="CE60" s="101" t="str">
        <f>IF('વિદ્યાર્થી માહિતી'!C55="","",'T-2'!L58)</f>
        <v/>
      </c>
      <c r="CF60" s="101" t="str">
        <f>IF('વિદ્યાર્થી માહિતી'!C55="","",'T-3'!K58)</f>
        <v/>
      </c>
      <c r="CG60" s="102" t="str">
        <f>IF('વિદ્યાર્થી માહિતી'!C55="","",આંતરિક!AR58)</f>
        <v/>
      </c>
      <c r="CH60" s="103" t="str">
        <f>IF('વિદ્યાર્થી માહિતી'!C55="","",ROUND(SUM(CD60:CG60),0))</f>
        <v/>
      </c>
      <c r="CI60" s="104" t="str">
        <f>IF('વિદ્યાર્થી માહિતી'!C55="","",IF(CF60="LEFT","LEFT",ROUND(CH60/2,0)))</f>
        <v/>
      </c>
      <c r="CJ60" s="105" t="str">
        <f>IF('વિદ્યાર્થી માહિતી'!C55="","",'સિદ્ધિ+કૃપા'!Y58)</f>
        <v/>
      </c>
      <c r="CK60" s="101" t="str">
        <f>IF('વિદ્યાર્થી માહિતી'!C55="","",'સિદ્ધિ+કૃપા'!Z58)</f>
        <v/>
      </c>
      <c r="CL60" s="101" t="str">
        <f>IF('વિદ્યાર્થી માહિતી'!C55="","",IF(CF60="LEFT","LEFT",SUM(CI60:CK60)))</f>
        <v/>
      </c>
      <c r="CM60" s="106" t="str">
        <f t="shared" si="9"/>
        <v/>
      </c>
      <c r="CO60" s="41" t="str">
        <f>IF('વિદ્યાર્થી માહિતી'!B55="","",'વિદ્યાર્થી માહિતી'!B55)</f>
        <v/>
      </c>
      <c r="CP60" s="41" t="str">
        <f>IF('વિદ્યાર્થી માહિતી'!C55="","",'વિદ્યાર્થી માહિતી'!C55)</f>
        <v/>
      </c>
      <c r="CQ60" s="101" t="str">
        <f>IF('વિદ્યાર્થી માહિતી'!C55="","",'T-3'!L58)</f>
        <v/>
      </c>
      <c r="CR60" s="101" t="str">
        <f>IF('વિદ્યાર્થી માહિતી'!C55="","",'T-3'!M58)</f>
        <v/>
      </c>
      <c r="CS60" s="102" t="str">
        <f>IF('વિદ્યાર્થી માહિતી'!C55="","",આંતરિક!AV58)</f>
        <v/>
      </c>
      <c r="CT60" s="104" t="str">
        <f>IF('વિદ્યાર્થી માહિતી'!C55="","",SUM(CQ60:CS60))</f>
        <v/>
      </c>
      <c r="CU60" s="105" t="str">
        <f>IF('વિદ્યાર્થી માહિતી'!C55="","",'સિદ્ધિ+કૃપા'!AB58)</f>
        <v/>
      </c>
      <c r="CV60" s="101" t="str">
        <f>IF('વિદ્યાર્થી માહિતી'!C55="","",'સિદ્ધિ+કૃપા'!AC58)</f>
        <v/>
      </c>
      <c r="CW60" s="101" t="str">
        <f>IF('વિદ્યાર્થી માહિતી'!C55="","",SUM(CT60:CV60))</f>
        <v/>
      </c>
      <c r="CX60" s="106" t="str">
        <f t="shared" si="10"/>
        <v/>
      </c>
      <c r="CZ60" s="41" t="str">
        <f>IF('વિદ્યાર્થી માહિતી'!C55="","",'વિદ્યાર્થી માહિતી'!B55)</f>
        <v/>
      </c>
      <c r="DA60" s="41" t="str">
        <f>IF('વિદ્યાર્થી માહિતી'!C55="","",'વિદ્યાર્થી માહિતી'!C55)</f>
        <v/>
      </c>
      <c r="DB60" s="101" t="str">
        <f>IF('વિદ્યાર્થી માહિતી'!C55="","",'T-3'!N58)</f>
        <v/>
      </c>
      <c r="DC60" s="101" t="str">
        <f>IF('વિદ્યાર્થી માહિતી'!C55="","",'T-3'!O58)</f>
        <v/>
      </c>
      <c r="DD60" s="102" t="str">
        <f>IF('વિદ્યાર્થી માહિતી'!C55="","",આંતરિક!AZ58)</f>
        <v/>
      </c>
      <c r="DE60" s="104" t="str">
        <f>IF('વિદ્યાર્થી માહિતી'!C55="","",SUM(DB60:DD60))</f>
        <v/>
      </c>
      <c r="DF60" s="105" t="str">
        <f>IF('વિદ્યાર્થી માહિતી'!C55="","",'સિદ્ધિ+કૃપા'!AE58)</f>
        <v/>
      </c>
      <c r="DG60" s="101" t="str">
        <f>IF('વિદ્યાર્થી માહિતી'!C55="","",'સિદ્ધિ+કૃપા'!AF58)</f>
        <v/>
      </c>
      <c r="DH60" s="101" t="str">
        <f>IF('વિદ્યાર્થી માહિતી'!C55="","",SUM(DE60:DG60))</f>
        <v/>
      </c>
      <c r="DI60" s="106" t="str">
        <f t="shared" si="11"/>
        <v/>
      </c>
      <c r="DJ60" s="25" t="str">
        <f>IF('વિદ્યાર્થી માહિતી'!M55="","",'વિદ્યાર્થી માહિતી'!M55)</f>
        <v/>
      </c>
      <c r="DK60" s="41" t="str">
        <f>IF('વિદ્યાર્થી માહિતી'!C55="","",'વિદ્યાર્થી માહિતી'!B55)</f>
        <v/>
      </c>
      <c r="DL60" s="41" t="str">
        <f>IF('વિદ્યાર્થી માહિતી'!C55="","",'વિદ્યાર્થી માહિતી'!C55)</f>
        <v/>
      </c>
      <c r="DM60" s="101" t="str">
        <f>IF('વિદ્યાર્થી માહિતી'!C55="","",'T-3'!P58)</f>
        <v/>
      </c>
      <c r="DN60" s="101" t="str">
        <f>IF('વિદ્યાર્થી માહિતી'!C55="","",'T-3'!Q58)</f>
        <v/>
      </c>
      <c r="DO60" s="102" t="str">
        <f>IF('વિદ્યાર્થી માહિતી'!C55="","",આંતરિક!BD58)</f>
        <v/>
      </c>
      <c r="DP60" s="104" t="str">
        <f>IF('વિદ્યાર્થી માહિતી'!C55="","",SUM(DM60:DO60))</f>
        <v/>
      </c>
      <c r="DQ60" s="105" t="str">
        <f>IF('વિદ્યાર્થી માહિતી'!C55="","",'સિદ્ધિ+કૃપા'!AH58)</f>
        <v/>
      </c>
      <c r="DR60" s="101" t="str">
        <f>IF('વિદ્યાર્થી માહિતી'!C55="","",'સિદ્ધિ+કૃપા'!AI58)</f>
        <v/>
      </c>
      <c r="DS60" s="101" t="str">
        <f>IF('વિદ્યાર્થી માહિતી'!C55="","",SUM(DP60:DR60))</f>
        <v/>
      </c>
      <c r="DT60" s="106" t="str">
        <f t="shared" si="12"/>
        <v/>
      </c>
      <c r="DU60" s="255" t="str">
        <f>IF('વિદ્યાર્થી માહિતી'!C55="","",IF(I60="LEFT","LEFT",IF(V60="LEFT","LEFT",IF(AI60="LEFT","LEFT",IF(AV60="LEFT","LEFT",IF(BI60="LEFT","LEFT",IF(BV60="LEFT","LEFT",IF(CI60="LEFT","LEFT","P"))))))))</f>
        <v/>
      </c>
      <c r="DV60" s="255" t="str">
        <f>IF('વિદ્યાર્થી માહિતી'!C55="","",IF(DU60="LEFT","LEFT",IF(L60&lt;33,"નાપાસ",IF(Y60&lt;33,"નાપાસ",IF(AL60&lt;33,"નાપાસ",IF(AY60&lt;33,"નાપાસ",IF(BL60&lt;33,"નાપાસ",IF(BY60&lt;33,"નાપાસ",IF(CL60&lt;33,"નાપાસ",IF(CW60&lt;33,"નાપાસ",IF(DH60&lt;33,"નાપાસ",IF(DS60&lt;33,"નાપાસ","પાસ"))))))))))))</f>
        <v/>
      </c>
      <c r="DW60" s="255" t="str">
        <f>IF('વિદ્યાર્થી માહિતી'!C55="","",IF(J60&gt;0,"સિદ્ધિગુણથી પાસ",IF(W60&gt;0,"સિદ્ધિગુણથી પાસ",IF(AJ60&gt;0,"સિદ્ધિગુણથી પાસ",IF(AW60&gt;0,"સિદ્ધિગુણથી પાસ",IF(BJ60&gt;0,"સિદ્ધિગુણથી પાસ",IF(BW60&gt;0,"સિદ્ધિગુણથી પાસ",IF(CJ60&gt;0,"સિદ્ધિગુણથી પાસ",DV60))))))))</f>
        <v/>
      </c>
      <c r="DX60" s="255" t="str">
        <f>IF('વિદ્યાર્થી માહિતી'!C55="","",IF(K60&gt;0,"કૃપાગુણથી પાસ",IF(X60&gt;0,"કૃપાગુણથી પાસ",IF(AK60&gt;0,"કૃપાગુણથી પાસ",IF(AX60&gt;0,"કૃપાગુણથી પાસ",IF(BK60&gt;0,"કૃપાગુણથી પાસ",IF(BX60&gt;0,"કૃપાગુણથી પાસ",IF(CK60&gt;0,"કૃપાગુણથી પાસ",DV60))))))))</f>
        <v/>
      </c>
      <c r="DY60" s="255" t="str">
        <f>IF('સમગ્ર પરિણામ '!DX60="કૃપાગુણથી પાસ","કૃપાગુણથી પાસ",IF(DW60="સિદ્ધિગુણથી પાસ","સિદ્ધિગુણથી પાસ",DX60))</f>
        <v/>
      </c>
      <c r="DZ60" s="130" t="str">
        <f>IF('વિદ્યાર્થી માહિતી'!C55="","",'વિદ્યાર્થી માહિતી'!G55)</f>
        <v/>
      </c>
      <c r="EA60" s="45" t="str">
        <f>'S1'!N57</f>
        <v/>
      </c>
    </row>
    <row r="61" spans="1:131" ht="23.25" customHeight="1" x14ac:dyDescent="0.2">
      <c r="A61" s="41">
        <f>'વિદ્યાર્થી માહિતી'!A56</f>
        <v>55</v>
      </c>
      <c r="B61" s="41" t="str">
        <f>IF('વિદ્યાર્થી માહિતી'!B56="","",'વિદ્યાર્થી માહિતી'!B56)</f>
        <v/>
      </c>
      <c r="C61" s="52" t="str">
        <f>IF('વિદ્યાર્થી માહિતી'!C56="","",'વિદ્યાર્થી માહિતી'!C56)</f>
        <v/>
      </c>
      <c r="D61" s="101" t="str">
        <f>IF('વિદ્યાર્થી માહિતી'!C56="","",'T-1'!F59)</f>
        <v/>
      </c>
      <c r="E61" s="101" t="str">
        <f>IF('વિદ્યાર્થી માહિતી'!C56="","",'T-2'!F59)</f>
        <v/>
      </c>
      <c r="F61" s="101" t="str">
        <f>IF('વિદ્યાર્થી માહિતી'!C56="","",'T-3'!E59)</f>
        <v/>
      </c>
      <c r="G61" s="102" t="str">
        <f>IF('વિદ્યાર્થી માહિતી'!C56="","",આંતરિક!H59)</f>
        <v/>
      </c>
      <c r="H61" s="103" t="str">
        <f t="shared" si="0"/>
        <v/>
      </c>
      <c r="I61" s="104" t="str">
        <f t="shared" si="1"/>
        <v/>
      </c>
      <c r="J61" s="105" t="str">
        <f>IF('વિદ્યાર્થી માહિતી'!C56="","",'સિદ્ધિ+કૃપા'!G59)</f>
        <v/>
      </c>
      <c r="K61" s="101" t="str">
        <f>IF('વિદ્યાર્થી માહિતી'!C56="","",'સિદ્ધિ+કૃપા'!H59)</f>
        <v/>
      </c>
      <c r="L61" s="101" t="str">
        <f t="shared" si="2"/>
        <v/>
      </c>
      <c r="M61" s="106" t="str">
        <f t="shared" si="3"/>
        <v/>
      </c>
      <c r="O61" s="41" t="str">
        <f>IF('વિદ્યાર્થી માહિતી'!B56="","",'વિદ્યાર્થી માહિતી'!B56)</f>
        <v/>
      </c>
      <c r="P61" s="41" t="str">
        <f>IF('વિદ્યાર્થી માહિતી'!C56="","",'વિદ્યાર્થી માહિતી'!C56)</f>
        <v/>
      </c>
      <c r="Q61" s="101" t="str">
        <f>IF('વિદ્યાર્થી માહિતી'!C56="","",'T-1'!G59)</f>
        <v/>
      </c>
      <c r="R61" s="101" t="str">
        <f>IF('વિદ્યાર્થી માહિતી'!C56="","",'T-2'!G59)</f>
        <v/>
      </c>
      <c r="S61" s="101" t="str">
        <f>IF('વિદ્યાર્થી માહિતી'!C56="","",'T-3'!F59)</f>
        <v/>
      </c>
      <c r="T61" s="102" t="str">
        <f>IF('વિદ્યાર્થી માહિતી'!C56="","",આંતરિક!N59)</f>
        <v/>
      </c>
      <c r="U61" s="103" t="str">
        <f>IF('વિદ્યાર્થી માહિતી'!C56="","",ROUND(SUM(Q61:T61),0))</f>
        <v/>
      </c>
      <c r="V61" s="104" t="str">
        <f>IF('વિદ્યાર્થી માહિતી'!C56="","",IF(S61="LEFT","LEFT",ROUND(U61/2,0)))</f>
        <v/>
      </c>
      <c r="W61" s="105" t="str">
        <f>IF('વિદ્યાર્થી માહિતી'!C56="","",'સિદ્ધિ+કૃપા'!J59)</f>
        <v/>
      </c>
      <c r="X61" s="101" t="str">
        <f>IF('વિદ્યાર્થી માહિતી'!C56="","",'સિદ્ધિ+કૃપા'!K59)</f>
        <v/>
      </c>
      <c r="Y61" s="101" t="str">
        <f>IF('વિદ્યાર્થી માહિતી'!C56="","",IF(S61="LEFT","LEFT",SUM(V61:X61)))</f>
        <v/>
      </c>
      <c r="Z61" s="106" t="str">
        <f t="shared" si="4"/>
        <v/>
      </c>
      <c r="AB61" s="41" t="str">
        <f>IF('વિદ્યાર્થી માહિતી'!B56="","",'વિદ્યાર્થી માહિતી'!B56)</f>
        <v/>
      </c>
      <c r="AC61" s="41" t="str">
        <f>IF('વિદ્યાર્થી માહિતી'!C56="","",'વિદ્યાર્થી માહિતી'!C56)</f>
        <v/>
      </c>
      <c r="AD61" s="101" t="str">
        <f>IF('વિદ્યાર્થી માહિતી'!C56="","",'T-1'!H59)</f>
        <v/>
      </c>
      <c r="AE61" s="101" t="str">
        <f>IF('વિદ્યાર્થી માહિતી'!C56="","",'T-2'!H59)</f>
        <v/>
      </c>
      <c r="AF61" s="101" t="str">
        <f>IF('વિદ્યાર્થી માહિતી'!C56="","",'T-3'!G59)</f>
        <v/>
      </c>
      <c r="AG61" s="102" t="str">
        <f>IF('વિદ્યાર્થી માહિતી'!C56="","",આંતરિક!T59)</f>
        <v/>
      </c>
      <c r="AH61" s="103" t="str">
        <f>IF('વિદ્યાર્થી માહિતી'!C56="","",ROUND(SUM(AD61:AG61),0))</f>
        <v/>
      </c>
      <c r="AI61" s="104" t="str">
        <f>IF('વિદ્યાર્થી માહિતી'!C56="","",IF(AF61="LEFT","LEFT",ROUND(AH61/2,0)))</f>
        <v/>
      </c>
      <c r="AJ61" s="105" t="str">
        <f>IF('વિદ્યાર્થી માહિતી'!C56="","",'સિદ્ધિ+કૃપા'!M59)</f>
        <v/>
      </c>
      <c r="AK61" s="101" t="str">
        <f>IF('વિદ્યાર્થી માહિતી'!C56="","",'સિદ્ધિ+કૃપા'!N59)</f>
        <v/>
      </c>
      <c r="AL61" s="101" t="str">
        <f>IF('વિદ્યાર્થી માહિતી'!C56="","",IF(AF61="LEFT","LEFT",SUM(AI61:AK61)))</f>
        <v/>
      </c>
      <c r="AM61" s="106" t="str">
        <f t="shared" si="5"/>
        <v/>
      </c>
      <c r="AO61" s="41" t="str">
        <f>IF('વિદ્યાર્થી માહિતી'!B56="","",'વિદ્યાર્થી માહિતી'!B56)</f>
        <v/>
      </c>
      <c r="AP61" s="41" t="str">
        <f>IF('વિદ્યાર્થી માહિતી'!C56="","",'વિદ્યાર્થી માહિતી'!C56)</f>
        <v/>
      </c>
      <c r="AQ61" s="101" t="str">
        <f>IF('વિદ્યાર્થી માહિતી'!C56="","",'T-1'!I59)</f>
        <v/>
      </c>
      <c r="AR61" s="101" t="str">
        <f>IF('વિદ્યાર્થી માહિતી'!C56="","",'T-2'!I59)</f>
        <v/>
      </c>
      <c r="AS61" s="101" t="str">
        <f>IF('વિદ્યાર્થી માહિતી'!C56="","",'T-3'!H59)</f>
        <v/>
      </c>
      <c r="AT61" s="102" t="str">
        <f>IF('વિદ્યાર્થી માહિતી'!C56="","",આંતરિક!Z59)</f>
        <v/>
      </c>
      <c r="AU61" s="103" t="str">
        <f>IF('વિદ્યાર્થી માહિતી'!C56="","",ROUND(SUM(AQ61:AT61),0))</f>
        <v/>
      </c>
      <c r="AV61" s="104" t="str">
        <f>IF('વિદ્યાર્થી માહિતી'!C56="","",IF(AS61="LEFT","LEFT",ROUND(AU61/2,0)))</f>
        <v/>
      </c>
      <c r="AW61" s="105" t="str">
        <f>IF('વિદ્યાર્થી માહિતી'!C56="","",'સિદ્ધિ+કૃપા'!P59)</f>
        <v/>
      </c>
      <c r="AX61" s="101" t="str">
        <f>IF('વિદ્યાર્થી માહિતી'!C56="","",'સિદ્ધિ+કૃપા'!Q59)</f>
        <v/>
      </c>
      <c r="AY61" s="101" t="str">
        <f>IF('વિદ્યાર્થી માહિતી'!C56="","",IF(AS61="LEFT","LEFT",SUM(AV61:AX61)))</f>
        <v/>
      </c>
      <c r="AZ61" s="106" t="str">
        <f t="shared" si="6"/>
        <v/>
      </c>
      <c r="BB61" s="41" t="str">
        <f>IF('વિદ્યાર્થી માહિતી'!C56="","",'વિદ્યાર્થી માહિતી'!B56)</f>
        <v/>
      </c>
      <c r="BC61" s="41" t="str">
        <f>IF('વિદ્યાર્થી માહિતી'!C56="","",'વિદ્યાર્થી માહિતી'!C56)</f>
        <v/>
      </c>
      <c r="BD61" s="101" t="str">
        <f>IF('વિદ્યાર્થી માહિતી'!C56="","",'T-1'!J59)</f>
        <v/>
      </c>
      <c r="BE61" s="101" t="str">
        <f>IF('વિદ્યાર્થી માહિતી'!C56="","",'T-2'!J59)</f>
        <v/>
      </c>
      <c r="BF61" s="101" t="str">
        <f>IF('વિદ્યાર્થી માહિતી'!C56="","",'T-3'!I59)</f>
        <v/>
      </c>
      <c r="BG61" s="102" t="str">
        <f>IF('વિદ્યાર્થી માહિતી'!C56="","",આંતરિક!AF59)</f>
        <v/>
      </c>
      <c r="BH61" s="103" t="str">
        <f>IF('વિદ્યાર્થી માહિતી'!C56="","",ROUND(SUM(BD61:BG61),0))</f>
        <v/>
      </c>
      <c r="BI61" s="104" t="str">
        <f>IF('વિદ્યાર્થી માહિતી'!C56="","",IF(BF61="LEFT","LEFT",ROUND(BH61/2,0)))</f>
        <v/>
      </c>
      <c r="BJ61" s="105" t="str">
        <f>IF('વિદ્યાર્થી માહિતી'!C56="","",'સિદ્ધિ+કૃપા'!S59)</f>
        <v/>
      </c>
      <c r="BK61" s="101" t="str">
        <f>IF('વિદ્યાર્થી માહિતી'!C56="","",'સિદ્ધિ+કૃપા'!T59)</f>
        <v/>
      </c>
      <c r="BL61" s="101" t="str">
        <f>IF('વિદ્યાર્થી માહિતી'!C56="","",IF(BF61="LEFT","LEFT",SUM(BI61:BK61)))</f>
        <v/>
      </c>
      <c r="BM61" s="106" t="str">
        <f t="shared" si="7"/>
        <v/>
      </c>
      <c r="BO61" s="41" t="str">
        <f>IF('વિદ્યાર્થી માહિતી'!C56="","",'વિદ્યાર્થી માહિતી'!B56)</f>
        <v/>
      </c>
      <c r="BP61" s="41" t="str">
        <f>IF('વિદ્યાર્થી માહિતી'!C56="","",'વિદ્યાર્થી માહિતી'!C56)</f>
        <v/>
      </c>
      <c r="BQ61" s="101" t="str">
        <f>IF('વિદ્યાર્થી માહિતી'!C56="","",'T-1'!K59)</f>
        <v/>
      </c>
      <c r="BR61" s="101" t="str">
        <f>IF('વિદ્યાર્થી માહિતી'!C56="","",'T-2'!K59)</f>
        <v/>
      </c>
      <c r="BS61" s="101" t="str">
        <f>IF('વિદ્યાર્થી માહિતી'!C56="","",'T-3'!J59)</f>
        <v/>
      </c>
      <c r="BT61" s="102" t="str">
        <f>IF('વિદ્યાર્થી માહિતી'!C56="","",આંતરિક!AL59)</f>
        <v/>
      </c>
      <c r="BU61" s="103" t="str">
        <f>IF('વિદ્યાર્થી માહિતી'!C56="","",ROUND(SUM(BQ61:BT61),0))</f>
        <v/>
      </c>
      <c r="BV61" s="104" t="str">
        <f>IF('વિદ્યાર્થી માહિતી'!C56="","",IF(BS61="LEFT","LEFT",ROUND(BU61/2,0)))</f>
        <v/>
      </c>
      <c r="BW61" s="105" t="str">
        <f>IF('વિદ્યાર્થી માહિતી'!C56="","",'સિદ્ધિ+કૃપા'!V59)</f>
        <v/>
      </c>
      <c r="BX61" s="101" t="str">
        <f>IF('વિદ્યાર્થી માહિતી'!C56="","",'સિદ્ધિ+કૃપા'!W59)</f>
        <v/>
      </c>
      <c r="BY61" s="101" t="str">
        <f>IF('વિદ્યાર્થી માહિતી'!C56="","",IF(BS61="LEFT","LEFT",SUM(BV61:BX61)))</f>
        <v/>
      </c>
      <c r="BZ61" s="106" t="str">
        <f t="shared" si="8"/>
        <v/>
      </c>
      <c r="CB61" s="41" t="str">
        <f>IF('વિદ્યાર્થી માહિતી'!C56="","",'વિદ્યાર્થી માહિતી'!B56)</f>
        <v/>
      </c>
      <c r="CC61" s="41" t="str">
        <f>IF('વિદ્યાર્થી માહિતી'!C56="","",'વિદ્યાર્થી માહિતી'!C56)</f>
        <v/>
      </c>
      <c r="CD61" s="101" t="str">
        <f>IF('વિદ્યાર્થી માહિતી'!C56="","",'T-1'!L59)</f>
        <v/>
      </c>
      <c r="CE61" s="101" t="str">
        <f>IF('વિદ્યાર્થી માહિતી'!C56="","",'T-2'!L59)</f>
        <v/>
      </c>
      <c r="CF61" s="101" t="str">
        <f>IF('વિદ્યાર્થી માહિતી'!C56="","",'T-3'!K59)</f>
        <v/>
      </c>
      <c r="CG61" s="102" t="str">
        <f>IF('વિદ્યાર્થી માહિતી'!C56="","",આંતરિક!AR59)</f>
        <v/>
      </c>
      <c r="CH61" s="103" t="str">
        <f>IF('વિદ્યાર્થી માહિતી'!C56="","",ROUND(SUM(CD61:CG61),0))</f>
        <v/>
      </c>
      <c r="CI61" s="104" t="str">
        <f>IF('વિદ્યાર્થી માહિતી'!C56="","",IF(CF61="LEFT","LEFT",ROUND(CH61/2,0)))</f>
        <v/>
      </c>
      <c r="CJ61" s="105" t="str">
        <f>IF('વિદ્યાર્થી માહિતી'!C56="","",'સિદ્ધિ+કૃપા'!Y59)</f>
        <v/>
      </c>
      <c r="CK61" s="101" t="str">
        <f>IF('વિદ્યાર્થી માહિતી'!C56="","",'સિદ્ધિ+કૃપા'!Z59)</f>
        <v/>
      </c>
      <c r="CL61" s="101" t="str">
        <f>IF('વિદ્યાર્થી માહિતી'!C56="","",IF(CF61="LEFT","LEFT",SUM(CI61:CK61)))</f>
        <v/>
      </c>
      <c r="CM61" s="106" t="str">
        <f t="shared" si="9"/>
        <v/>
      </c>
      <c r="CO61" s="41" t="str">
        <f>IF('વિદ્યાર્થી માહિતી'!B56="","",'વિદ્યાર્થી માહિતી'!B56)</f>
        <v/>
      </c>
      <c r="CP61" s="41" t="str">
        <f>IF('વિદ્યાર્થી માહિતી'!C56="","",'વિદ્યાર્થી માહિતી'!C56)</f>
        <v/>
      </c>
      <c r="CQ61" s="101" t="str">
        <f>IF('વિદ્યાર્થી માહિતી'!C56="","",'T-3'!L59)</f>
        <v/>
      </c>
      <c r="CR61" s="101" t="str">
        <f>IF('વિદ્યાર્થી માહિતી'!C56="","",'T-3'!M59)</f>
        <v/>
      </c>
      <c r="CS61" s="102" t="str">
        <f>IF('વિદ્યાર્થી માહિતી'!C56="","",આંતરિક!AV59)</f>
        <v/>
      </c>
      <c r="CT61" s="104" t="str">
        <f>IF('વિદ્યાર્થી માહિતી'!C56="","",SUM(CQ61:CS61))</f>
        <v/>
      </c>
      <c r="CU61" s="105" t="str">
        <f>IF('વિદ્યાર્થી માહિતી'!C56="","",'સિદ્ધિ+કૃપા'!AB59)</f>
        <v/>
      </c>
      <c r="CV61" s="101" t="str">
        <f>IF('વિદ્યાર્થી માહિતી'!C56="","",'સિદ્ધિ+કૃપા'!AC59)</f>
        <v/>
      </c>
      <c r="CW61" s="101" t="str">
        <f>IF('વિદ્યાર્થી માહિતી'!C56="","",SUM(CT61:CV61))</f>
        <v/>
      </c>
      <c r="CX61" s="106" t="str">
        <f t="shared" si="10"/>
        <v/>
      </c>
      <c r="CZ61" s="41" t="str">
        <f>IF('વિદ્યાર્થી માહિતી'!C56="","",'વિદ્યાર્થી માહિતી'!B56)</f>
        <v/>
      </c>
      <c r="DA61" s="41" t="str">
        <f>IF('વિદ્યાર્થી માહિતી'!C56="","",'વિદ્યાર્થી માહિતી'!C56)</f>
        <v/>
      </c>
      <c r="DB61" s="101" t="str">
        <f>IF('વિદ્યાર્થી માહિતી'!C56="","",'T-3'!N59)</f>
        <v/>
      </c>
      <c r="DC61" s="101" t="str">
        <f>IF('વિદ્યાર્થી માહિતી'!C56="","",'T-3'!O59)</f>
        <v/>
      </c>
      <c r="DD61" s="102" t="str">
        <f>IF('વિદ્યાર્થી માહિતી'!C56="","",આંતરિક!AZ59)</f>
        <v/>
      </c>
      <c r="DE61" s="104" t="str">
        <f>IF('વિદ્યાર્થી માહિતી'!C56="","",SUM(DB61:DD61))</f>
        <v/>
      </c>
      <c r="DF61" s="105" t="str">
        <f>IF('વિદ્યાર્થી માહિતી'!C56="","",'સિદ્ધિ+કૃપા'!AE59)</f>
        <v/>
      </c>
      <c r="DG61" s="101" t="str">
        <f>IF('વિદ્યાર્થી માહિતી'!C56="","",'સિદ્ધિ+કૃપા'!AF59)</f>
        <v/>
      </c>
      <c r="DH61" s="101" t="str">
        <f>IF('વિદ્યાર્થી માહિતી'!C56="","",SUM(DE61:DG61))</f>
        <v/>
      </c>
      <c r="DI61" s="106" t="str">
        <f t="shared" si="11"/>
        <v/>
      </c>
      <c r="DJ61" s="25" t="str">
        <f>IF('વિદ્યાર્થી માહિતી'!M56="","",'વિદ્યાર્થી માહિતી'!M56)</f>
        <v/>
      </c>
      <c r="DK61" s="41" t="str">
        <f>IF('વિદ્યાર્થી માહિતી'!C56="","",'વિદ્યાર્થી માહિતી'!B56)</f>
        <v/>
      </c>
      <c r="DL61" s="41" t="str">
        <f>IF('વિદ્યાર્થી માહિતી'!C56="","",'વિદ્યાર્થી માહિતી'!C56)</f>
        <v/>
      </c>
      <c r="DM61" s="101" t="str">
        <f>IF('વિદ્યાર્થી માહિતી'!C56="","",'T-3'!P59)</f>
        <v/>
      </c>
      <c r="DN61" s="101" t="str">
        <f>IF('વિદ્યાર્થી માહિતી'!C56="","",'T-3'!Q59)</f>
        <v/>
      </c>
      <c r="DO61" s="102" t="str">
        <f>IF('વિદ્યાર્થી માહિતી'!C56="","",આંતરિક!BD59)</f>
        <v/>
      </c>
      <c r="DP61" s="104" t="str">
        <f>IF('વિદ્યાર્થી માહિતી'!C56="","",SUM(DM61:DO61))</f>
        <v/>
      </c>
      <c r="DQ61" s="105" t="str">
        <f>IF('વિદ્યાર્થી માહિતી'!C56="","",'સિદ્ધિ+કૃપા'!AH59)</f>
        <v/>
      </c>
      <c r="DR61" s="101" t="str">
        <f>IF('વિદ્યાર્થી માહિતી'!C56="","",'સિદ્ધિ+કૃપા'!AI59)</f>
        <v/>
      </c>
      <c r="DS61" s="101" t="str">
        <f>IF('વિદ્યાર્થી માહિતી'!C56="","",SUM(DP61:DR61))</f>
        <v/>
      </c>
      <c r="DT61" s="106" t="str">
        <f t="shared" si="12"/>
        <v/>
      </c>
      <c r="DU61" s="255" t="str">
        <f>IF('વિદ્યાર્થી માહિતી'!C56="","",IF(I61="LEFT","LEFT",IF(V61="LEFT","LEFT",IF(AI61="LEFT","LEFT",IF(AV61="LEFT","LEFT",IF(BI61="LEFT","LEFT",IF(BV61="LEFT","LEFT",IF(CI61="LEFT","LEFT","P"))))))))</f>
        <v/>
      </c>
      <c r="DV61" s="255" t="str">
        <f>IF('વિદ્યાર્થી માહિતી'!C56="","",IF(DU61="LEFT","LEFT",IF(L61&lt;33,"નાપાસ",IF(Y61&lt;33,"નાપાસ",IF(AL61&lt;33,"નાપાસ",IF(AY61&lt;33,"નાપાસ",IF(BL61&lt;33,"નાપાસ",IF(BY61&lt;33,"નાપાસ",IF(CL61&lt;33,"નાપાસ",IF(CW61&lt;33,"નાપાસ",IF(DH61&lt;33,"નાપાસ",IF(DS61&lt;33,"નાપાસ","પાસ"))))))))))))</f>
        <v/>
      </c>
      <c r="DW61" s="255" t="str">
        <f>IF('વિદ્યાર્થી માહિતી'!C56="","",IF(J61&gt;0,"સિદ્ધિગુણથી પાસ",IF(W61&gt;0,"સિદ્ધિગુણથી પાસ",IF(AJ61&gt;0,"સિદ્ધિગુણથી પાસ",IF(AW61&gt;0,"સિદ્ધિગુણથી પાસ",IF(BJ61&gt;0,"સિદ્ધિગુણથી પાસ",IF(BW61&gt;0,"સિદ્ધિગુણથી પાસ",IF(CJ61&gt;0,"સિદ્ધિગુણથી પાસ",DV61))))))))</f>
        <v/>
      </c>
      <c r="DX61" s="255" t="str">
        <f>IF('વિદ્યાર્થી માહિતી'!C56="","",IF(K61&gt;0,"કૃપાગુણથી પાસ",IF(X61&gt;0,"કૃપાગુણથી પાસ",IF(AK61&gt;0,"કૃપાગુણથી પાસ",IF(AX61&gt;0,"કૃપાગુણથી પાસ",IF(BK61&gt;0,"કૃપાગુણથી પાસ",IF(BX61&gt;0,"કૃપાગુણથી પાસ",IF(CK61&gt;0,"કૃપાગુણથી પાસ",DV61))))))))</f>
        <v/>
      </c>
      <c r="DY61" s="255" t="str">
        <f>IF('સમગ્ર પરિણામ '!DX61="કૃપાગુણથી પાસ","કૃપાગુણથી પાસ",IF(DW61="સિદ્ધિગુણથી પાસ","સિદ્ધિગુણથી પાસ",DX61))</f>
        <v/>
      </c>
      <c r="DZ61" s="130" t="str">
        <f>IF('વિદ્યાર્થી માહિતી'!C56="","",'વિદ્યાર્થી માહિતી'!G56)</f>
        <v/>
      </c>
      <c r="EA61" s="45" t="str">
        <f>'S1'!N58</f>
        <v/>
      </c>
    </row>
    <row r="62" spans="1:131" ht="23.25" customHeight="1" x14ac:dyDescent="0.2">
      <c r="A62" s="41">
        <f>'વિદ્યાર્થી માહિતી'!A57</f>
        <v>56</v>
      </c>
      <c r="B62" s="41" t="str">
        <f>IF('વિદ્યાર્થી માહિતી'!B57="","",'વિદ્યાર્થી માહિતી'!B57)</f>
        <v/>
      </c>
      <c r="C62" s="52" t="str">
        <f>IF('વિદ્યાર્થી માહિતી'!C57="","",'વિદ્યાર્થી માહિતી'!C57)</f>
        <v/>
      </c>
      <c r="D62" s="101" t="str">
        <f>IF('વિદ્યાર્થી માહિતી'!C57="","",'T-1'!F60)</f>
        <v/>
      </c>
      <c r="E62" s="101" t="str">
        <f>IF('વિદ્યાર્થી માહિતી'!C57="","",'T-2'!F60)</f>
        <v/>
      </c>
      <c r="F62" s="101" t="str">
        <f>IF('વિદ્યાર્થી માહિતી'!C57="","",'T-3'!E60)</f>
        <v/>
      </c>
      <c r="G62" s="102" t="str">
        <f>IF('વિદ્યાર્થી માહિતી'!C57="","",આંતરિક!H60)</f>
        <v/>
      </c>
      <c r="H62" s="103" t="str">
        <f t="shared" si="0"/>
        <v/>
      </c>
      <c r="I62" s="104" t="str">
        <f t="shared" si="1"/>
        <v/>
      </c>
      <c r="J62" s="105" t="str">
        <f>IF('વિદ્યાર્થી માહિતી'!C57="","",'સિદ્ધિ+કૃપા'!G60)</f>
        <v/>
      </c>
      <c r="K62" s="101" t="str">
        <f>IF('વિદ્યાર્થી માહિતી'!C57="","",'સિદ્ધિ+કૃપા'!H60)</f>
        <v/>
      </c>
      <c r="L62" s="101" t="str">
        <f t="shared" si="2"/>
        <v/>
      </c>
      <c r="M62" s="106" t="str">
        <f t="shared" si="3"/>
        <v/>
      </c>
      <c r="O62" s="41" t="str">
        <f>IF('વિદ્યાર્થી માહિતી'!B57="","",'વિદ્યાર્થી માહિતી'!B57)</f>
        <v/>
      </c>
      <c r="P62" s="41" t="str">
        <f>IF('વિદ્યાર્થી માહિતી'!C57="","",'વિદ્યાર્થી માહિતી'!C57)</f>
        <v/>
      </c>
      <c r="Q62" s="101" t="str">
        <f>IF('વિદ્યાર્થી માહિતી'!C57="","",'T-1'!G60)</f>
        <v/>
      </c>
      <c r="R62" s="101" t="str">
        <f>IF('વિદ્યાર્થી માહિતી'!C57="","",'T-2'!G60)</f>
        <v/>
      </c>
      <c r="S62" s="101" t="str">
        <f>IF('વિદ્યાર્થી માહિતી'!C57="","",'T-3'!F60)</f>
        <v/>
      </c>
      <c r="T62" s="102" t="str">
        <f>IF('વિદ્યાર્થી માહિતી'!C57="","",આંતરિક!N60)</f>
        <v/>
      </c>
      <c r="U62" s="103" t="str">
        <f>IF('વિદ્યાર્થી માહિતી'!C57="","",ROUND(SUM(Q62:T62),0))</f>
        <v/>
      </c>
      <c r="V62" s="104" t="str">
        <f>IF('વિદ્યાર્થી માહિતી'!C57="","",IF(S62="LEFT","LEFT",ROUND(U62/2,0)))</f>
        <v/>
      </c>
      <c r="W62" s="105" t="str">
        <f>IF('વિદ્યાર્થી માહિતી'!C57="","",'સિદ્ધિ+કૃપા'!J60)</f>
        <v/>
      </c>
      <c r="X62" s="101" t="str">
        <f>IF('વિદ્યાર્થી માહિતી'!C57="","",'સિદ્ધિ+કૃપા'!K60)</f>
        <v/>
      </c>
      <c r="Y62" s="101" t="str">
        <f>IF('વિદ્યાર્થી માહિતી'!C57="","",IF(S62="LEFT","LEFT",SUM(V62:X62)))</f>
        <v/>
      </c>
      <c r="Z62" s="106" t="str">
        <f t="shared" si="4"/>
        <v/>
      </c>
      <c r="AB62" s="41" t="str">
        <f>IF('વિદ્યાર્થી માહિતી'!B57="","",'વિદ્યાર્થી માહિતી'!B57)</f>
        <v/>
      </c>
      <c r="AC62" s="41" t="str">
        <f>IF('વિદ્યાર્થી માહિતી'!C57="","",'વિદ્યાર્થી માહિતી'!C57)</f>
        <v/>
      </c>
      <c r="AD62" s="101" t="str">
        <f>IF('વિદ્યાર્થી માહિતી'!C57="","",'T-1'!H60)</f>
        <v/>
      </c>
      <c r="AE62" s="101" t="str">
        <f>IF('વિદ્યાર્થી માહિતી'!C57="","",'T-2'!H60)</f>
        <v/>
      </c>
      <c r="AF62" s="101" t="str">
        <f>IF('વિદ્યાર્થી માહિતી'!C57="","",'T-3'!G60)</f>
        <v/>
      </c>
      <c r="AG62" s="102" t="str">
        <f>IF('વિદ્યાર્થી માહિતી'!C57="","",આંતરિક!T60)</f>
        <v/>
      </c>
      <c r="AH62" s="103" t="str">
        <f>IF('વિદ્યાર્થી માહિતી'!C57="","",ROUND(SUM(AD62:AG62),0))</f>
        <v/>
      </c>
      <c r="AI62" s="104" t="str">
        <f>IF('વિદ્યાર્થી માહિતી'!C57="","",IF(AF62="LEFT","LEFT",ROUND(AH62/2,0)))</f>
        <v/>
      </c>
      <c r="AJ62" s="105" t="str">
        <f>IF('વિદ્યાર્થી માહિતી'!C57="","",'સિદ્ધિ+કૃપા'!M60)</f>
        <v/>
      </c>
      <c r="AK62" s="101" t="str">
        <f>IF('વિદ્યાર્થી માહિતી'!C57="","",'સિદ્ધિ+કૃપા'!N60)</f>
        <v/>
      </c>
      <c r="AL62" s="101" t="str">
        <f>IF('વિદ્યાર્થી માહિતી'!C57="","",IF(AF62="LEFT","LEFT",SUM(AI62:AK62)))</f>
        <v/>
      </c>
      <c r="AM62" s="106" t="str">
        <f t="shared" si="5"/>
        <v/>
      </c>
      <c r="AO62" s="41" t="str">
        <f>IF('વિદ્યાર્થી માહિતી'!B57="","",'વિદ્યાર્થી માહિતી'!B57)</f>
        <v/>
      </c>
      <c r="AP62" s="41" t="str">
        <f>IF('વિદ્યાર્થી માહિતી'!C57="","",'વિદ્યાર્થી માહિતી'!C57)</f>
        <v/>
      </c>
      <c r="AQ62" s="101" t="str">
        <f>IF('વિદ્યાર્થી માહિતી'!C57="","",'T-1'!I60)</f>
        <v/>
      </c>
      <c r="AR62" s="101" t="str">
        <f>IF('વિદ્યાર્થી માહિતી'!C57="","",'T-2'!I60)</f>
        <v/>
      </c>
      <c r="AS62" s="101" t="str">
        <f>IF('વિદ્યાર્થી માહિતી'!C57="","",'T-3'!H60)</f>
        <v/>
      </c>
      <c r="AT62" s="102" t="str">
        <f>IF('વિદ્યાર્થી માહિતી'!C57="","",આંતરિક!Z60)</f>
        <v/>
      </c>
      <c r="AU62" s="103" t="str">
        <f>IF('વિદ્યાર્થી માહિતી'!C57="","",ROUND(SUM(AQ62:AT62),0))</f>
        <v/>
      </c>
      <c r="AV62" s="104" t="str">
        <f>IF('વિદ્યાર્થી માહિતી'!C57="","",IF(AS62="LEFT","LEFT",ROUND(AU62/2,0)))</f>
        <v/>
      </c>
      <c r="AW62" s="105" t="str">
        <f>IF('વિદ્યાર્થી માહિતી'!C57="","",'સિદ્ધિ+કૃપા'!P60)</f>
        <v/>
      </c>
      <c r="AX62" s="101" t="str">
        <f>IF('વિદ્યાર્થી માહિતી'!C57="","",'સિદ્ધિ+કૃપા'!Q60)</f>
        <v/>
      </c>
      <c r="AY62" s="101" t="str">
        <f>IF('વિદ્યાર્થી માહિતી'!C57="","",IF(AS62="LEFT","LEFT",SUM(AV62:AX62)))</f>
        <v/>
      </c>
      <c r="AZ62" s="106" t="str">
        <f t="shared" si="6"/>
        <v/>
      </c>
      <c r="BB62" s="41" t="str">
        <f>IF('વિદ્યાર્થી માહિતી'!C57="","",'વિદ્યાર્થી માહિતી'!B57)</f>
        <v/>
      </c>
      <c r="BC62" s="41" t="str">
        <f>IF('વિદ્યાર્થી માહિતી'!C57="","",'વિદ્યાર્થી માહિતી'!C57)</f>
        <v/>
      </c>
      <c r="BD62" s="101" t="str">
        <f>IF('વિદ્યાર્થી માહિતી'!C57="","",'T-1'!J60)</f>
        <v/>
      </c>
      <c r="BE62" s="101" t="str">
        <f>IF('વિદ્યાર્થી માહિતી'!C57="","",'T-2'!J60)</f>
        <v/>
      </c>
      <c r="BF62" s="101" t="str">
        <f>IF('વિદ્યાર્થી માહિતી'!C57="","",'T-3'!I60)</f>
        <v/>
      </c>
      <c r="BG62" s="102" t="str">
        <f>IF('વિદ્યાર્થી માહિતી'!C57="","",આંતરિક!AF60)</f>
        <v/>
      </c>
      <c r="BH62" s="103" t="str">
        <f>IF('વિદ્યાર્થી માહિતી'!C57="","",ROUND(SUM(BD62:BG62),0))</f>
        <v/>
      </c>
      <c r="BI62" s="104" t="str">
        <f>IF('વિદ્યાર્થી માહિતી'!C57="","",IF(BF62="LEFT","LEFT",ROUND(BH62/2,0)))</f>
        <v/>
      </c>
      <c r="BJ62" s="105" t="str">
        <f>IF('વિદ્યાર્થી માહિતી'!C57="","",'સિદ્ધિ+કૃપા'!S60)</f>
        <v/>
      </c>
      <c r="BK62" s="101" t="str">
        <f>IF('વિદ્યાર્થી માહિતી'!C57="","",'સિદ્ધિ+કૃપા'!T60)</f>
        <v/>
      </c>
      <c r="BL62" s="101" t="str">
        <f>IF('વિદ્યાર્થી માહિતી'!C57="","",IF(BF62="LEFT","LEFT",SUM(BI62:BK62)))</f>
        <v/>
      </c>
      <c r="BM62" s="106" t="str">
        <f t="shared" si="7"/>
        <v/>
      </c>
      <c r="BO62" s="41" t="str">
        <f>IF('વિદ્યાર્થી માહિતી'!C57="","",'વિદ્યાર્થી માહિતી'!B57)</f>
        <v/>
      </c>
      <c r="BP62" s="41" t="str">
        <f>IF('વિદ્યાર્થી માહિતી'!C57="","",'વિદ્યાર્થી માહિતી'!C57)</f>
        <v/>
      </c>
      <c r="BQ62" s="101" t="str">
        <f>IF('વિદ્યાર્થી માહિતી'!C57="","",'T-1'!K60)</f>
        <v/>
      </c>
      <c r="BR62" s="101" t="str">
        <f>IF('વિદ્યાર્થી માહિતી'!C57="","",'T-2'!K60)</f>
        <v/>
      </c>
      <c r="BS62" s="101" t="str">
        <f>IF('વિદ્યાર્થી માહિતી'!C57="","",'T-3'!J60)</f>
        <v/>
      </c>
      <c r="BT62" s="102" t="str">
        <f>IF('વિદ્યાર્થી માહિતી'!C57="","",આંતરિક!AL60)</f>
        <v/>
      </c>
      <c r="BU62" s="103" t="str">
        <f>IF('વિદ્યાર્થી માહિતી'!C57="","",ROUND(SUM(BQ62:BT62),0))</f>
        <v/>
      </c>
      <c r="BV62" s="104" t="str">
        <f>IF('વિદ્યાર્થી માહિતી'!C57="","",IF(BS62="LEFT","LEFT",ROUND(BU62/2,0)))</f>
        <v/>
      </c>
      <c r="BW62" s="105" t="str">
        <f>IF('વિદ્યાર્થી માહિતી'!C57="","",'સિદ્ધિ+કૃપા'!V60)</f>
        <v/>
      </c>
      <c r="BX62" s="101" t="str">
        <f>IF('વિદ્યાર્થી માહિતી'!C57="","",'સિદ્ધિ+કૃપા'!W60)</f>
        <v/>
      </c>
      <c r="BY62" s="101" t="str">
        <f>IF('વિદ્યાર્થી માહિતી'!C57="","",IF(BS62="LEFT","LEFT",SUM(BV62:BX62)))</f>
        <v/>
      </c>
      <c r="BZ62" s="106" t="str">
        <f t="shared" si="8"/>
        <v/>
      </c>
      <c r="CB62" s="41" t="str">
        <f>IF('વિદ્યાર્થી માહિતી'!C57="","",'વિદ્યાર્થી માહિતી'!B57)</f>
        <v/>
      </c>
      <c r="CC62" s="41" t="str">
        <f>IF('વિદ્યાર્થી માહિતી'!C57="","",'વિદ્યાર્થી માહિતી'!C57)</f>
        <v/>
      </c>
      <c r="CD62" s="101" t="str">
        <f>IF('વિદ્યાર્થી માહિતી'!C57="","",'T-1'!L60)</f>
        <v/>
      </c>
      <c r="CE62" s="101" t="str">
        <f>IF('વિદ્યાર્થી માહિતી'!C57="","",'T-2'!L60)</f>
        <v/>
      </c>
      <c r="CF62" s="101" t="str">
        <f>IF('વિદ્યાર્થી માહિતી'!C57="","",'T-3'!K60)</f>
        <v/>
      </c>
      <c r="CG62" s="102" t="str">
        <f>IF('વિદ્યાર્થી માહિતી'!C57="","",આંતરિક!AR60)</f>
        <v/>
      </c>
      <c r="CH62" s="103" t="str">
        <f>IF('વિદ્યાર્થી માહિતી'!C57="","",ROUND(SUM(CD62:CG62),0))</f>
        <v/>
      </c>
      <c r="CI62" s="104" t="str">
        <f>IF('વિદ્યાર્થી માહિતી'!C57="","",IF(CF62="LEFT","LEFT",ROUND(CH62/2,0)))</f>
        <v/>
      </c>
      <c r="CJ62" s="105" t="str">
        <f>IF('વિદ્યાર્થી માહિતી'!C57="","",'સિદ્ધિ+કૃપા'!Y60)</f>
        <v/>
      </c>
      <c r="CK62" s="101" t="str">
        <f>IF('વિદ્યાર્થી માહિતી'!C57="","",'સિદ્ધિ+કૃપા'!Z60)</f>
        <v/>
      </c>
      <c r="CL62" s="101" t="str">
        <f>IF('વિદ્યાર્થી માહિતી'!C57="","",IF(CF62="LEFT","LEFT",SUM(CI62:CK62)))</f>
        <v/>
      </c>
      <c r="CM62" s="106" t="str">
        <f t="shared" si="9"/>
        <v/>
      </c>
      <c r="CO62" s="41" t="str">
        <f>IF('વિદ્યાર્થી માહિતી'!B57="","",'વિદ્યાર્થી માહિતી'!B57)</f>
        <v/>
      </c>
      <c r="CP62" s="41" t="str">
        <f>IF('વિદ્યાર્થી માહિતી'!C57="","",'વિદ્યાર્થી માહિતી'!C57)</f>
        <v/>
      </c>
      <c r="CQ62" s="101" t="str">
        <f>IF('વિદ્યાર્થી માહિતી'!C57="","",'T-3'!L60)</f>
        <v/>
      </c>
      <c r="CR62" s="101" t="str">
        <f>IF('વિદ્યાર્થી માહિતી'!C57="","",'T-3'!M60)</f>
        <v/>
      </c>
      <c r="CS62" s="102" t="str">
        <f>IF('વિદ્યાર્થી માહિતી'!C57="","",આંતરિક!AV60)</f>
        <v/>
      </c>
      <c r="CT62" s="104" t="str">
        <f>IF('વિદ્યાર્થી માહિતી'!C57="","",SUM(CQ62:CS62))</f>
        <v/>
      </c>
      <c r="CU62" s="105" t="str">
        <f>IF('વિદ્યાર્થી માહિતી'!C57="","",'સિદ્ધિ+કૃપા'!AB60)</f>
        <v/>
      </c>
      <c r="CV62" s="101" t="str">
        <f>IF('વિદ્યાર્થી માહિતી'!C57="","",'સિદ્ધિ+કૃપા'!AC60)</f>
        <v/>
      </c>
      <c r="CW62" s="101" t="str">
        <f>IF('વિદ્યાર્થી માહિતી'!C57="","",SUM(CT62:CV62))</f>
        <v/>
      </c>
      <c r="CX62" s="106" t="str">
        <f t="shared" si="10"/>
        <v/>
      </c>
      <c r="CZ62" s="41" t="str">
        <f>IF('વિદ્યાર્થી માહિતી'!C57="","",'વિદ્યાર્થી માહિતી'!B57)</f>
        <v/>
      </c>
      <c r="DA62" s="41" t="str">
        <f>IF('વિદ્યાર્થી માહિતી'!C57="","",'વિદ્યાર્થી માહિતી'!C57)</f>
        <v/>
      </c>
      <c r="DB62" s="101" t="str">
        <f>IF('વિદ્યાર્થી માહિતી'!C57="","",'T-3'!N60)</f>
        <v/>
      </c>
      <c r="DC62" s="101" t="str">
        <f>IF('વિદ્યાર્થી માહિતી'!C57="","",'T-3'!O60)</f>
        <v/>
      </c>
      <c r="DD62" s="102" t="str">
        <f>IF('વિદ્યાર્થી માહિતી'!C57="","",આંતરિક!AZ60)</f>
        <v/>
      </c>
      <c r="DE62" s="104" t="str">
        <f>IF('વિદ્યાર્થી માહિતી'!C57="","",SUM(DB62:DD62))</f>
        <v/>
      </c>
      <c r="DF62" s="105" t="str">
        <f>IF('વિદ્યાર્થી માહિતી'!C57="","",'સિદ્ધિ+કૃપા'!AE60)</f>
        <v/>
      </c>
      <c r="DG62" s="101" t="str">
        <f>IF('વિદ્યાર્થી માહિતી'!C57="","",'સિદ્ધિ+કૃપા'!AF60)</f>
        <v/>
      </c>
      <c r="DH62" s="101" t="str">
        <f>IF('વિદ્યાર્થી માહિતી'!C57="","",SUM(DE62:DG62))</f>
        <v/>
      </c>
      <c r="DI62" s="106" t="str">
        <f t="shared" si="11"/>
        <v/>
      </c>
      <c r="DJ62" s="25" t="str">
        <f>IF('વિદ્યાર્થી માહિતી'!M57="","",'વિદ્યાર્થી માહિતી'!M57)</f>
        <v/>
      </c>
      <c r="DK62" s="41" t="str">
        <f>IF('વિદ્યાર્થી માહિતી'!C57="","",'વિદ્યાર્થી માહિતી'!B57)</f>
        <v/>
      </c>
      <c r="DL62" s="41" t="str">
        <f>IF('વિદ્યાર્થી માહિતી'!C57="","",'વિદ્યાર્થી માહિતી'!C57)</f>
        <v/>
      </c>
      <c r="DM62" s="101" t="str">
        <f>IF('વિદ્યાર્થી માહિતી'!C57="","",'T-3'!P60)</f>
        <v/>
      </c>
      <c r="DN62" s="101" t="str">
        <f>IF('વિદ્યાર્થી માહિતી'!C57="","",'T-3'!Q60)</f>
        <v/>
      </c>
      <c r="DO62" s="102" t="str">
        <f>IF('વિદ્યાર્થી માહિતી'!C57="","",આંતરિક!BD60)</f>
        <v/>
      </c>
      <c r="DP62" s="104" t="str">
        <f>IF('વિદ્યાર્થી માહિતી'!C57="","",SUM(DM62:DO62))</f>
        <v/>
      </c>
      <c r="DQ62" s="105" t="str">
        <f>IF('વિદ્યાર્થી માહિતી'!C57="","",'સિદ્ધિ+કૃપા'!AH60)</f>
        <v/>
      </c>
      <c r="DR62" s="101" t="str">
        <f>IF('વિદ્યાર્થી માહિતી'!C57="","",'સિદ્ધિ+કૃપા'!AI60)</f>
        <v/>
      </c>
      <c r="DS62" s="101" t="str">
        <f>IF('વિદ્યાર્થી માહિતી'!C57="","",SUM(DP62:DR62))</f>
        <v/>
      </c>
      <c r="DT62" s="106" t="str">
        <f t="shared" si="12"/>
        <v/>
      </c>
      <c r="DU62" s="255" t="str">
        <f>IF('વિદ્યાર્થી માહિતી'!C57="","",IF(I62="LEFT","LEFT",IF(V62="LEFT","LEFT",IF(AI62="LEFT","LEFT",IF(AV62="LEFT","LEFT",IF(BI62="LEFT","LEFT",IF(BV62="LEFT","LEFT",IF(CI62="LEFT","LEFT","P"))))))))</f>
        <v/>
      </c>
      <c r="DV62" s="255" t="str">
        <f>IF('વિદ્યાર્થી માહિતી'!C57="","",IF(DU62="LEFT","LEFT",IF(L62&lt;33,"નાપાસ",IF(Y62&lt;33,"નાપાસ",IF(AL62&lt;33,"નાપાસ",IF(AY62&lt;33,"નાપાસ",IF(BL62&lt;33,"નાપાસ",IF(BY62&lt;33,"નાપાસ",IF(CL62&lt;33,"નાપાસ",IF(CW62&lt;33,"નાપાસ",IF(DH62&lt;33,"નાપાસ",IF(DS62&lt;33,"નાપાસ","પાસ"))))))))))))</f>
        <v/>
      </c>
      <c r="DW62" s="255" t="str">
        <f>IF('વિદ્યાર્થી માહિતી'!C57="","",IF(J62&gt;0,"સિદ્ધિગુણથી પાસ",IF(W62&gt;0,"સિદ્ધિગુણથી પાસ",IF(AJ62&gt;0,"સિદ્ધિગુણથી પાસ",IF(AW62&gt;0,"સિદ્ધિગુણથી પાસ",IF(BJ62&gt;0,"સિદ્ધિગુણથી પાસ",IF(BW62&gt;0,"સિદ્ધિગુણથી પાસ",IF(CJ62&gt;0,"સિદ્ધિગુણથી પાસ",DV62))))))))</f>
        <v/>
      </c>
      <c r="DX62" s="255" t="str">
        <f>IF('વિદ્યાર્થી માહિતી'!C57="","",IF(K62&gt;0,"કૃપાગુણથી પાસ",IF(X62&gt;0,"કૃપાગુણથી પાસ",IF(AK62&gt;0,"કૃપાગુણથી પાસ",IF(AX62&gt;0,"કૃપાગુણથી પાસ",IF(BK62&gt;0,"કૃપાગુણથી પાસ",IF(BX62&gt;0,"કૃપાગુણથી પાસ",IF(CK62&gt;0,"કૃપાગુણથી પાસ",DV62))))))))</f>
        <v/>
      </c>
      <c r="DY62" s="255" t="str">
        <f>IF('સમગ્ર પરિણામ '!DX62="કૃપાગુણથી પાસ","કૃપાગુણથી પાસ",IF(DW62="સિદ્ધિગુણથી પાસ","સિદ્ધિગુણથી પાસ",DX62))</f>
        <v/>
      </c>
      <c r="DZ62" s="130" t="str">
        <f>IF('વિદ્યાર્થી માહિતી'!C57="","",'વિદ્યાર્થી માહિતી'!G57)</f>
        <v/>
      </c>
      <c r="EA62" s="45" t="str">
        <f>'S1'!N59</f>
        <v/>
      </c>
    </row>
    <row r="63" spans="1:131" ht="23.25" customHeight="1" x14ac:dyDescent="0.2">
      <c r="A63" s="41">
        <f>'વિદ્યાર્થી માહિતી'!A58</f>
        <v>57</v>
      </c>
      <c r="B63" s="41" t="str">
        <f>IF('વિદ્યાર્થી માહિતી'!B58="","",'વિદ્યાર્થી માહિતી'!B58)</f>
        <v/>
      </c>
      <c r="C63" s="52" t="str">
        <f>IF('વિદ્યાર્થી માહિતી'!C58="","",'વિદ્યાર્થી માહિતી'!C58)</f>
        <v/>
      </c>
      <c r="D63" s="101" t="str">
        <f>IF('વિદ્યાર્થી માહિતી'!C58="","",'T-1'!F61)</f>
        <v/>
      </c>
      <c r="E63" s="101" t="str">
        <f>IF('વિદ્યાર્થી માહિતી'!C58="","",'T-2'!F61)</f>
        <v/>
      </c>
      <c r="F63" s="101" t="str">
        <f>IF('વિદ્યાર્થી માહિતી'!C58="","",'T-3'!E61)</f>
        <v/>
      </c>
      <c r="G63" s="102" t="str">
        <f>IF('વિદ્યાર્થી માહિતી'!C58="","",આંતરિક!H61)</f>
        <v/>
      </c>
      <c r="H63" s="103" t="str">
        <f t="shared" si="0"/>
        <v/>
      </c>
      <c r="I63" s="104" t="str">
        <f t="shared" si="1"/>
        <v/>
      </c>
      <c r="J63" s="105" t="str">
        <f>IF('વિદ્યાર્થી માહિતી'!C58="","",'સિદ્ધિ+કૃપા'!G61)</f>
        <v/>
      </c>
      <c r="K63" s="101" t="str">
        <f>IF('વિદ્યાર્થી માહિતી'!C58="","",'સિદ્ધિ+કૃપા'!H61)</f>
        <v/>
      </c>
      <c r="L63" s="101" t="str">
        <f t="shared" si="2"/>
        <v/>
      </c>
      <c r="M63" s="106" t="str">
        <f t="shared" si="3"/>
        <v/>
      </c>
      <c r="O63" s="41" t="str">
        <f>IF('વિદ્યાર્થી માહિતી'!B58="","",'વિદ્યાર્થી માહિતી'!B58)</f>
        <v/>
      </c>
      <c r="P63" s="41" t="str">
        <f>IF('વિદ્યાર્થી માહિતી'!C58="","",'વિદ્યાર્થી માહિતી'!C58)</f>
        <v/>
      </c>
      <c r="Q63" s="101" t="str">
        <f>IF('વિદ્યાર્થી માહિતી'!C58="","",'T-1'!G61)</f>
        <v/>
      </c>
      <c r="R63" s="101" t="str">
        <f>IF('વિદ્યાર્થી માહિતી'!C58="","",'T-2'!G61)</f>
        <v/>
      </c>
      <c r="S63" s="101" t="str">
        <f>IF('વિદ્યાર્થી માહિતી'!C58="","",'T-3'!F61)</f>
        <v/>
      </c>
      <c r="T63" s="102" t="str">
        <f>IF('વિદ્યાર્થી માહિતી'!C58="","",આંતરિક!N61)</f>
        <v/>
      </c>
      <c r="U63" s="103" t="str">
        <f>IF('વિદ્યાર્થી માહિતી'!C58="","",ROUND(SUM(Q63:T63),0))</f>
        <v/>
      </c>
      <c r="V63" s="104" t="str">
        <f>IF('વિદ્યાર્થી માહિતી'!C58="","",IF(S63="LEFT","LEFT",ROUND(U63/2,0)))</f>
        <v/>
      </c>
      <c r="W63" s="105" t="str">
        <f>IF('વિદ્યાર્થી માહિતી'!C58="","",'સિદ્ધિ+કૃપા'!J61)</f>
        <v/>
      </c>
      <c r="X63" s="101" t="str">
        <f>IF('વિદ્યાર્થી માહિતી'!C58="","",'સિદ્ધિ+કૃપા'!K61)</f>
        <v/>
      </c>
      <c r="Y63" s="101" t="str">
        <f>IF('વિદ્યાર્થી માહિતી'!C58="","",IF(S63="LEFT","LEFT",SUM(V63:X63)))</f>
        <v/>
      </c>
      <c r="Z63" s="106" t="str">
        <f t="shared" si="4"/>
        <v/>
      </c>
      <c r="AB63" s="41" t="str">
        <f>IF('વિદ્યાર્થી માહિતી'!B58="","",'વિદ્યાર્થી માહિતી'!B58)</f>
        <v/>
      </c>
      <c r="AC63" s="41" t="str">
        <f>IF('વિદ્યાર્થી માહિતી'!C58="","",'વિદ્યાર્થી માહિતી'!C58)</f>
        <v/>
      </c>
      <c r="AD63" s="101" t="str">
        <f>IF('વિદ્યાર્થી માહિતી'!C58="","",'T-1'!H61)</f>
        <v/>
      </c>
      <c r="AE63" s="101" t="str">
        <f>IF('વિદ્યાર્થી માહિતી'!C58="","",'T-2'!H61)</f>
        <v/>
      </c>
      <c r="AF63" s="101" t="str">
        <f>IF('વિદ્યાર્થી માહિતી'!C58="","",'T-3'!G61)</f>
        <v/>
      </c>
      <c r="AG63" s="102" t="str">
        <f>IF('વિદ્યાર્થી માહિતી'!C58="","",આંતરિક!T61)</f>
        <v/>
      </c>
      <c r="AH63" s="103" t="str">
        <f>IF('વિદ્યાર્થી માહિતી'!C58="","",ROUND(SUM(AD63:AG63),0))</f>
        <v/>
      </c>
      <c r="AI63" s="104" t="str">
        <f>IF('વિદ્યાર્થી માહિતી'!C58="","",IF(AF63="LEFT","LEFT",ROUND(AH63/2,0)))</f>
        <v/>
      </c>
      <c r="AJ63" s="105" t="str">
        <f>IF('વિદ્યાર્થી માહિતી'!C58="","",'સિદ્ધિ+કૃપા'!M61)</f>
        <v/>
      </c>
      <c r="AK63" s="101" t="str">
        <f>IF('વિદ્યાર્થી માહિતી'!C58="","",'સિદ્ધિ+કૃપા'!N61)</f>
        <v/>
      </c>
      <c r="AL63" s="101" t="str">
        <f>IF('વિદ્યાર્થી માહિતી'!C58="","",IF(AF63="LEFT","LEFT",SUM(AI63:AK63)))</f>
        <v/>
      </c>
      <c r="AM63" s="106" t="str">
        <f t="shared" si="5"/>
        <v/>
      </c>
      <c r="AO63" s="41" t="str">
        <f>IF('વિદ્યાર્થી માહિતી'!B58="","",'વિદ્યાર્થી માહિતી'!B58)</f>
        <v/>
      </c>
      <c r="AP63" s="41" t="str">
        <f>IF('વિદ્યાર્થી માહિતી'!C58="","",'વિદ્યાર્થી માહિતી'!C58)</f>
        <v/>
      </c>
      <c r="AQ63" s="101" t="str">
        <f>IF('વિદ્યાર્થી માહિતી'!C58="","",'T-1'!I61)</f>
        <v/>
      </c>
      <c r="AR63" s="101" t="str">
        <f>IF('વિદ્યાર્થી માહિતી'!C58="","",'T-2'!I61)</f>
        <v/>
      </c>
      <c r="AS63" s="101" t="str">
        <f>IF('વિદ્યાર્થી માહિતી'!C58="","",'T-3'!H61)</f>
        <v/>
      </c>
      <c r="AT63" s="102" t="str">
        <f>IF('વિદ્યાર્થી માહિતી'!C58="","",આંતરિક!Z61)</f>
        <v/>
      </c>
      <c r="AU63" s="103" t="str">
        <f>IF('વિદ્યાર્થી માહિતી'!C58="","",ROUND(SUM(AQ63:AT63),0))</f>
        <v/>
      </c>
      <c r="AV63" s="104" t="str">
        <f>IF('વિદ્યાર્થી માહિતી'!C58="","",IF(AS63="LEFT","LEFT",ROUND(AU63/2,0)))</f>
        <v/>
      </c>
      <c r="AW63" s="105" t="str">
        <f>IF('વિદ્યાર્થી માહિતી'!C58="","",'સિદ્ધિ+કૃપા'!P61)</f>
        <v/>
      </c>
      <c r="AX63" s="101" t="str">
        <f>IF('વિદ્યાર્થી માહિતી'!C58="","",'સિદ્ધિ+કૃપા'!Q61)</f>
        <v/>
      </c>
      <c r="AY63" s="101" t="str">
        <f>IF('વિદ્યાર્થી માહિતી'!C58="","",IF(AS63="LEFT","LEFT",SUM(AV63:AX63)))</f>
        <v/>
      </c>
      <c r="AZ63" s="106" t="str">
        <f t="shared" si="6"/>
        <v/>
      </c>
      <c r="BB63" s="41" t="str">
        <f>IF('વિદ્યાર્થી માહિતી'!C58="","",'વિદ્યાર્થી માહિતી'!B58)</f>
        <v/>
      </c>
      <c r="BC63" s="41" t="str">
        <f>IF('વિદ્યાર્થી માહિતી'!C58="","",'વિદ્યાર્થી માહિતી'!C58)</f>
        <v/>
      </c>
      <c r="BD63" s="101" t="str">
        <f>IF('વિદ્યાર્થી માહિતી'!C58="","",'T-1'!J61)</f>
        <v/>
      </c>
      <c r="BE63" s="101" t="str">
        <f>IF('વિદ્યાર્થી માહિતી'!C58="","",'T-2'!J61)</f>
        <v/>
      </c>
      <c r="BF63" s="101" t="str">
        <f>IF('વિદ્યાર્થી માહિતી'!C58="","",'T-3'!I61)</f>
        <v/>
      </c>
      <c r="BG63" s="102" t="str">
        <f>IF('વિદ્યાર્થી માહિતી'!C58="","",આંતરિક!AF61)</f>
        <v/>
      </c>
      <c r="BH63" s="103" t="str">
        <f>IF('વિદ્યાર્થી માહિતી'!C58="","",ROUND(SUM(BD63:BG63),0))</f>
        <v/>
      </c>
      <c r="BI63" s="104" t="str">
        <f>IF('વિદ્યાર્થી માહિતી'!C58="","",IF(BF63="LEFT","LEFT",ROUND(BH63/2,0)))</f>
        <v/>
      </c>
      <c r="BJ63" s="105" t="str">
        <f>IF('વિદ્યાર્થી માહિતી'!C58="","",'સિદ્ધિ+કૃપા'!S61)</f>
        <v/>
      </c>
      <c r="BK63" s="101" t="str">
        <f>IF('વિદ્યાર્થી માહિતી'!C58="","",'સિદ્ધિ+કૃપા'!T61)</f>
        <v/>
      </c>
      <c r="BL63" s="101" t="str">
        <f>IF('વિદ્યાર્થી માહિતી'!C58="","",IF(BF63="LEFT","LEFT",SUM(BI63:BK63)))</f>
        <v/>
      </c>
      <c r="BM63" s="106" t="str">
        <f t="shared" si="7"/>
        <v/>
      </c>
      <c r="BO63" s="41" t="str">
        <f>IF('વિદ્યાર્થી માહિતી'!C58="","",'વિદ્યાર્થી માહિતી'!B58)</f>
        <v/>
      </c>
      <c r="BP63" s="41" t="str">
        <f>IF('વિદ્યાર્થી માહિતી'!C58="","",'વિદ્યાર્થી માહિતી'!C58)</f>
        <v/>
      </c>
      <c r="BQ63" s="101" t="str">
        <f>IF('વિદ્યાર્થી માહિતી'!C58="","",'T-1'!K61)</f>
        <v/>
      </c>
      <c r="BR63" s="101" t="str">
        <f>IF('વિદ્યાર્થી માહિતી'!C58="","",'T-2'!K61)</f>
        <v/>
      </c>
      <c r="BS63" s="101" t="str">
        <f>IF('વિદ્યાર્થી માહિતી'!C58="","",'T-3'!J61)</f>
        <v/>
      </c>
      <c r="BT63" s="102" t="str">
        <f>IF('વિદ્યાર્થી માહિતી'!C58="","",આંતરિક!AL61)</f>
        <v/>
      </c>
      <c r="BU63" s="103" t="str">
        <f>IF('વિદ્યાર્થી માહિતી'!C58="","",ROUND(SUM(BQ63:BT63),0))</f>
        <v/>
      </c>
      <c r="BV63" s="104" t="str">
        <f>IF('વિદ્યાર્થી માહિતી'!C58="","",IF(BS63="LEFT","LEFT",ROUND(BU63/2,0)))</f>
        <v/>
      </c>
      <c r="BW63" s="105" t="str">
        <f>IF('વિદ્યાર્થી માહિતી'!C58="","",'સિદ્ધિ+કૃપા'!V61)</f>
        <v/>
      </c>
      <c r="BX63" s="101" t="str">
        <f>IF('વિદ્યાર્થી માહિતી'!C58="","",'સિદ્ધિ+કૃપા'!W61)</f>
        <v/>
      </c>
      <c r="BY63" s="101" t="str">
        <f>IF('વિદ્યાર્થી માહિતી'!C58="","",IF(BS63="LEFT","LEFT",SUM(BV63:BX63)))</f>
        <v/>
      </c>
      <c r="BZ63" s="106" t="str">
        <f t="shared" si="8"/>
        <v/>
      </c>
      <c r="CB63" s="41" t="str">
        <f>IF('વિદ્યાર્થી માહિતી'!C58="","",'વિદ્યાર્થી માહિતી'!B58)</f>
        <v/>
      </c>
      <c r="CC63" s="41" t="str">
        <f>IF('વિદ્યાર્થી માહિતી'!C58="","",'વિદ્યાર્થી માહિતી'!C58)</f>
        <v/>
      </c>
      <c r="CD63" s="101" t="str">
        <f>IF('વિદ્યાર્થી માહિતી'!C58="","",'T-1'!L61)</f>
        <v/>
      </c>
      <c r="CE63" s="101" t="str">
        <f>IF('વિદ્યાર્થી માહિતી'!C58="","",'T-2'!L61)</f>
        <v/>
      </c>
      <c r="CF63" s="101" t="str">
        <f>IF('વિદ્યાર્થી માહિતી'!C58="","",'T-3'!K61)</f>
        <v/>
      </c>
      <c r="CG63" s="102" t="str">
        <f>IF('વિદ્યાર્થી માહિતી'!C58="","",આંતરિક!AR61)</f>
        <v/>
      </c>
      <c r="CH63" s="103" t="str">
        <f>IF('વિદ્યાર્થી માહિતી'!C58="","",ROUND(SUM(CD63:CG63),0))</f>
        <v/>
      </c>
      <c r="CI63" s="104" t="str">
        <f>IF('વિદ્યાર્થી માહિતી'!C58="","",IF(CF63="LEFT","LEFT",ROUND(CH63/2,0)))</f>
        <v/>
      </c>
      <c r="CJ63" s="105" t="str">
        <f>IF('વિદ્યાર્થી માહિતી'!C58="","",'સિદ્ધિ+કૃપા'!Y61)</f>
        <v/>
      </c>
      <c r="CK63" s="101" t="str">
        <f>IF('વિદ્યાર્થી માહિતી'!C58="","",'સિદ્ધિ+કૃપા'!Z61)</f>
        <v/>
      </c>
      <c r="CL63" s="101" t="str">
        <f>IF('વિદ્યાર્થી માહિતી'!C58="","",IF(CF63="LEFT","LEFT",SUM(CI63:CK63)))</f>
        <v/>
      </c>
      <c r="CM63" s="106" t="str">
        <f t="shared" si="9"/>
        <v/>
      </c>
      <c r="CO63" s="41" t="str">
        <f>IF('વિદ્યાર્થી માહિતી'!B58="","",'વિદ્યાર્થી માહિતી'!B58)</f>
        <v/>
      </c>
      <c r="CP63" s="41" t="str">
        <f>IF('વિદ્યાર્થી માહિતી'!C58="","",'વિદ્યાર્થી માહિતી'!C58)</f>
        <v/>
      </c>
      <c r="CQ63" s="101" t="str">
        <f>IF('વિદ્યાર્થી માહિતી'!C58="","",'T-3'!L61)</f>
        <v/>
      </c>
      <c r="CR63" s="101" t="str">
        <f>IF('વિદ્યાર્થી માહિતી'!C58="","",'T-3'!M61)</f>
        <v/>
      </c>
      <c r="CS63" s="102" t="str">
        <f>IF('વિદ્યાર્થી માહિતી'!C58="","",આંતરિક!AV61)</f>
        <v/>
      </c>
      <c r="CT63" s="104" t="str">
        <f>IF('વિદ્યાર્થી માહિતી'!C58="","",SUM(CQ63:CS63))</f>
        <v/>
      </c>
      <c r="CU63" s="105" t="str">
        <f>IF('વિદ્યાર્થી માહિતી'!C58="","",'સિદ્ધિ+કૃપા'!AB61)</f>
        <v/>
      </c>
      <c r="CV63" s="101" t="str">
        <f>IF('વિદ્યાર્થી માહિતી'!C58="","",'સિદ્ધિ+કૃપા'!AC61)</f>
        <v/>
      </c>
      <c r="CW63" s="101" t="str">
        <f>IF('વિદ્યાર્થી માહિતી'!C58="","",SUM(CT63:CV63))</f>
        <v/>
      </c>
      <c r="CX63" s="106" t="str">
        <f t="shared" si="10"/>
        <v/>
      </c>
      <c r="CZ63" s="41" t="str">
        <f>IF('વિદ્યાર્થી માહિતી'!C58="","",'વિદ્યાર્થી માહિતી'!B58)</f>
        <v/>
      </c>
      <c r="DA63" s="41" t="str">
        <f>IF('વિદ્યાર્થી માહિતી'!C58="","",'વિદ્યાર્થી માહિતી'!C58)</f>
        <v/>
      </c>
      <c r="DB63" s="101" t="str">
        <f>IF('વિદ્યાર્થી માહિતી'!C58="","",'T-3'!N61)</f>
        <v/>
      </c>
      <c r="DC63" s="101" t="str">
        <f>IF('વિદ્યાર્થી માહિતી'!C58="","",'T-3'!O61)</f>
        <v/>
      </c>
      <c r="DD63" s="102" t="str">
        <f>IF('વિદ્યાર્થી માહિતી'!C58="","",આંતરિક!AZ61)</f>
        <v/>
      </c>
      <c r="DE63" s="104" t="str">
        <f>IF('વિદ્યાર્થી માહિતી'!C58="","",SUM(DB63:DD63))</f>
        <v/>
      </c>
      <c r="DF63" s="105" t="str">
        <f>IF('વિદ્યાર્થી માહિતી'!C58="","",'સિદ્ધિ+કૃપા'!AE61)</f>
        <v/>
      </c>
      <c r="DG63" s="101" t="str">
        <f>IF('વિદ્યાર્થી માહિતી'!C58="","",'સિદ્ધિ+કૃપા'!AF61)</f>
        <v/>
      </c>
      <c r="DH63" s="101" t="str">
        <f>IF('વિદ્યાર્થી માહિતી'!C58="","",SUM(DE63:DG63))</f>
        <v/>
      </c>
      <c r="DI63" s="106" t="str">
        <f t="shared" si="11"/>
        <v/>
      </c>
      <c r="DJ63" s="25" t="str">
        <f>IF('વિદ્યાર્થી માહિતી'!M58="","",'વિદ્યાર્થી માહિતી'!M58)</f>
        <v/>
      </c>
      <c r="DK63" s="41" t="str">
        <f>IF('વિદ્યાર્થી માહિતી'!C58="","",'વિદ્યાર્થી માહિતી'!B58)</f>
        <v/>
      </c>
      <c r="DL63" s="41" t="str">
        <f>IF('વિદ્યાર્થી માહિતી'!C58="","",'વિદ્યાર્થી માહિતી'!C58)</f>
        <v/>
      </c>
      <c r="DM63" s="101" t="str">
        <f>IF('વિદ્યાર્થી માહિતી'!C58="","",'T-3'!P61)</f>
        <v/>
      </c>
      <c r="DN63" s="101" t="str">
        <f>IF('વિદ્યાર્થી માહિતી'!C58="","",'T-3'!Q61)</f>
        <v/>
      </c>
      <c r="DO63" s="102" t="str">
        <f>IF('વિદ્યાર્થી માહિતી'!C58="","",આંતરિક!BD61)</f>
        <v/>
      </c>
      <c r="DP63" s="104" t="str">
        <f>IF('વિદ્યાર્થી માહિતી'!C58="","",SUM(DM63:DO63))</f>
        <v/>
      </c>
      <c r="DQ63" s="105" t="str">
        <f>IF('વિદ્યાર્થી માહિતી'!C58="","",'સિદ્ધિ+કૃપા'!AH61)</f>
        <v/>
      </c>
      <c r="DR63" s="101" t="str">
        <f>IF('વિદ્યાર્થી માહિતી'!C58="","",'સિદ્ધિ+કૃપા'!AI61)</f>
        <v/>
      </c>
      <c r="DS63" s="101" t="str">
        <f>IF('વિદ્યાર્થી માહિતી'!C58="","",SUM(DP63:DR63))</f>
        <v/>
      </c>
      <c r="DT63" s="106" t="str">
        <f t="shared" si="12"/>
        <v/>
      </c>
      <c r="DU63" s="255" t="str">
        <f>IF('વિદ્યાર્થી માહિતી'!C58="","",IF(I63="LEFT","LEFT",IF(V63="LEFT","LEFT",IF(AI63="LEFT","LEFT",IF(AV63="LEFT","LEFT",IF(BI63="LEFT","LEFT",IF(BV63="LEFT","LEFT",IF(CI63="LEFT","LEFT","P"))))))))</f>
        <v/>
      </c>
      <c r="DV63" s="255" t="str">
        <f>IF('વિદ્યાર્થી માહિતી'!C58="","",IF(DU63="LEFT","LEFT",IF(L63&lt;33,"નાપાસ",IF(Y63&lt;33,"નાપાસ",IF(AL63&lt;33,"નાપાસ",IF(AY63&lt;33,"નાપાસ",IF(BL63&lt;33,"નાપાસ",IF(BY63&lt;33,"નાપાસ",IF(CL63&lt;33,"નાપાસ",IF(CW63&lt;33,"નાપાસ",IF(DH63&lt;33,"નાપાસ",IF(DS63&lt;33,"નાપાસ","પાસ"))))))))))))</f>
        <v/>
      </c>
      <c r="DW63" s="255" t="str">
        <f>IF('વિદ્યાર્થી માહિતી'!C58="","",IF(J63&gt;0,"સિદ્ધિગુણથી પાસ",IF(W63&gt;0,"સિદ્ધિગુણથી પાસ",IF(AJ63&gt;0,"સિદ્ધિગુણથી પાસ",IF(AW63&gt;0,"સિદ્ધિગુણથી પાસ",IF(BJ63&gt;0,"સિદ્ધિગુણથી પાસ",IF(BW63&gt;0,"સિદ્ધિગુણથી પાસ",IF(CJ63&gt;0,"સિદ્ધિગુણથી પાસ",DV63))))))))</f>
        <v/>
      </c>
      <c r="DX63" s="255" t="str">
        <f>IF('વિદ્યાર્થી માહિતી'!C58="","",IF(K63&gt;0,"કૃપાગુણથી પાસ",IF(X63&gt;0,"કૃપાગુણથી પાસ",IF(AK63&gt;0,"કૃપાગુણથી પાસ",IF(AX63&gt;0,"કૃપાગુણથી પાસ",IF(BK63&gt;0,"કૃપાગુણથી પાસ",IF(BX63&gt;0,"કૃપાગુણથી પાસ",IF(CK63&gt;0,"કૃપાગુણથી પાસ",DV63))))))))</f>
        <v/>
      </c>
      <c r="DY63" s="255" t="str">
        <f>IF('સમગ્ર પરિણામ '!DX63="કૃપાગુણથી પાસ","કૃપાગુણથી પાસ",IF(DW63="સિદ્ધિગુણથી પાસ","સિદ્ધિગુણથી પાસ",DX63))</f>
        <v/>
      </c>
      <c r="DZ63" s="130" t="str">
        <f>IF('વિદ્યાર્થી માહિતી'!C58="","",'વિદ્યાર્થી માહિતી'!G58)</f>
        <v/>
      </c>
      <c r="EA63" s="45" t="str">
        <f>'S1'!N60</f>
        <v/>
      </c>
    </row>
    <row r="64" spans="1:131" ht="23.25" customHeight="1" x14ac:dyDescent="0.2">
      <c r="A64" s="41">
        <f>'વિદ્યાર્થી માહિતી'!A59</f>
        <v>58</v>
      </c>
      <c r="B64" s="41" t="str">
        <f>IF('વિદ્યાર્થી માહિતી'!B59="","",'વિદ્યાર્થી માહિતી'!B59)</f>
        <v/>
      </c>
      <c r="C64" s="52" t="str">
        <f>IF('વિદ્યાર્થી માહિતી'!C59="","",'વિદ્યાર્થી માહિતી'!C59)</f>
        <v/>
      </c>
      <c r="D64" s="101" t="str">
        <f>IF('વિદ્યાર્થી માહિતી'!C59="","",'T-1'!F62)</f>
        <v/>
      </c>
      <c r="E64" s="101" t="str">
        <f>IF('વિદ્યાર્થી માહિતી'!C59="","",'T-2'!F62)</f>
        <v/>
      </c>
      <c r="F64" s="101" t="str">
        <f>IF('વિદ્યાર્થી માહિતી'!C59="","",'T-3'!E62)</f>
        <v/>
      </c>
      <c r="G64" s="102" t="str">
        <f>IF('વિદ્યાર્થી માહિતી'!C59="","",આંતરિક!H62)</f>
        <v/>
      </c>
      <c r="H64" s="103" t="str">
        <f t="shared" si="0"/>
        <v/>
      </c>
      <c r="I64" s="104" t="str">
        <f t="shared" si="1"/>
        <v/>
      </c>
      <c r="J64" s="105" t="str">
        <f>IF('વિદ્યાર્થી માહિતી'!C59="","",'સિદ્ધિ+કૃપા'!G62)</f>
        <v/>
      </c>
      <c r="K64" s="101" t="str">
        <f>IF('વિદ્યાર્થી માહિતી'!C59="","",'સિદ્ધિ+કૃપા'!H62)</f>
        <v/>
      </c>
      <c r="L64" s="101" t="str">
        <f t="shared" si="2"/>
        <v/>
      </c>
      <c r="M64" s="106" t="str">
        <f t="shared" si="3"/>
        <v/>
      </c>
      <c r="O64" s="41" t="str">
        <f>IF('વિદ્યાર્થી માહિતી'!B59="","",'વિદ્યાર્થી માહિતી'!B59)</f>
        <v/>
      </c>
      <c r="P64" s="41" t="str">
        <f>IF('વિદ્યાર્થી માહિતી'!C59="","",'વિદ્યાર્થી માહિતી'!C59)</f>
        <v/>
      </c>
      <c r="Q64" s="101" t="str">
        <f>IF('વિદ્યાર્થી માહિતી'!C59="","",'T-1'!G62)</f>
        <v/>
      </c>
      <c r="R64" s="101" t="str">
        <f>IF('વિદ્યાર્થી માહિતી'!C59="","",'T-2'!G62)</f>
        <v/>
      </c>
      <c r="S64" s="101" t="str">
        <f>IF('વિદ્યાર્થી માહિતી'!C59="","",'T-3'!F62)</f>
        <v/>
      </c>
      <c r="T64" s="102" t="str">
        <f>IF('વિદ્યાર્થી માહિતી'!C59="","",આંતરિક!N62)</f>
        <v/>
      </c>
      <c r="U64" s="103" t="str">
        <f>IF('વિદ્યાર્થી માહિતી'!C59="","",ROUND(SUM(Q64:T64),0))</f>
        <v/>
      </c>
      <c r="V64" s="104" t="str">
        <f>IF('વિદ્યાર્થી માહિતી'!C59="","",IF(S64="LEFT","LEFT",ROUND(U64/2,0)))</f>
        <v/>
      </c>
      <c r="W64" s="105" t="str">
        <f>IF('વિદ્યાર્થી માહિતી'!C59="","",'સિદ્ધિ+કૃપા'!J62)</f>
        <v/>
      </c>
      <c r="X64" s="101" t="str">
        <f>IF('વિદ્યાર્થી માહિતી'!C59="","",'સિદ્ધિ+કૃપા'!K62)</f>
        <v/>
      </c>
      <c r="Y64" s="101" t="str">
        <f>IF('વિદ્યાર્થી માહિતી'!C59="","",IF(S64="LEFT","LEFT",SUM(V64:X64)))</f>
        <v/>
      </c>
      <c r="Z64" s="106" t="str">
        <f t="shared" si="4"/>
        <v/>
      </c>
      <c r="AB64" s="41" t="str">
        <f>IF('વિદ્યાર્થી માહિતી'!B59="","",'વિદ્યાર્થી માહિતી'!B59)</f>
        <v/>
      </c>
      <c r="AC64" s="41" t="str">
        <f>IF('વિદ્યાર્થી માહિતી'!C59="","",'વિદ્યાર્થી માહિતી'!C59)</f>
        <v/>
      </c>
      <c r="AD64" s="101" t="str">
        <f>IF('વિદ્યાર્થી માહિતી'!C59="","",'T-1'!H62)</f>
        <v/>
      </c>
      <c r="AE64" s="101" t="str">
        <f>IF('વિદ્યાર્થી માહિતી'!C59="","",'T-2'!H62)</f>
        <v/>
      </c>
      <c r="AF64" s="101" t="str">
        <f>IF('વિદ્યાર્થી માહિતી'!C59="","",'T-3'!G62)</f>
        <v/>
      </c>
      <c r="AG64" s="102" t="str">
        <f>IF('વિદ્યાર્થી માહિતી'!C59="","",આંતરિક!T62)</f>
        <v/>
      </c>
      <c r="AH64" s="103" t="str">
        <f>IF('વિદ્યાર્થી માહિતી'!C59="","",ROUND(SUM(AD64:AG64),0))</f>
        <v/>
      </c>
      <c r="AI64" s="104" t="str">
        <f>IF('વિદ્યાર્થી માહિતી'!C59="","",IF(AF64="LEFT","LEFT",ROUND(AH64/2,0)))</f>
        <v/>
      </c>
      <c r="AJ64" s="105" t="str">
        <f>IF('વિદ્યાર્થી માહિતી'!C59="","",'સિદ્ધિ+કૃપા'!M62)</f>
        <v/>
      </c>
      <c r="AK64" s="101" t="str">
        <f>IF('વિદ્યાર્થી માહિતી'!C59="","",'સિદ્ધિ+કૃપા'!N62)</f>
        <v/>
      </c>
      <c r="AL64" s="101" t="str">
        <f>IF('વિદ્યાર્થી માહિતી'!C59="","",IF(AF64="LEFT","LEFT",SUM(AI64:AK64)))</f>
        <v/>
      </c>
      <c r="AM64" s="106" t="str">
        <f t="shared" si="5"/>
        <v/>
      </c>
      <c r="AO64" s="41" t="str">
        <f>IF('વિદ્યાર્થી માહિતી'!B59="","",'વિદ્યાર્થી માહિતી'!B59)</f>
        <v/>
      </c>
      <c r="AP64" s="41" t="str">
        <f>IF('વિદ્યાર્થી માહિતી'!C59="","",'વિદ્યાર્થી માહિતી'!C59)</f>
        <v/>
      </c>
      <c r="AQ64" s="101" t="str">
        <f>IF('વિદ્યાર્થી માહિતી'!C59="","",'T-1'!I62)</f>
        <v/>
      </c>
      <c r="AR64" s="101" t="str">
        <f>IF('વિદ્યાર્થી માહિતી'!C59="","",'T-2'!I62)</f>
        <v/>
      </c>
      <c r="AS64" s="101" t="str">
        <f>IF('વિદ્યાર્થી માહિતી'!C59="","",'T-3'!H62)</f>
        <v/>
      </c>
      <c r="AT64" s="102" t="str">
        <f>IF('વિદ્યાર્થી માહિતી'!C59="","",આંતરિક!Z62)</f>
        <v/>
      </c>
      <c r="AU64" s="103" t="str">
        <f>IF('વિદ્યાર્થી માહિતી'!C59="","",ROUND(SUM(AQ64:AT64),0))</f>
        <v/>
      </c>
      <c r="AV64" s="104" t="str">
        <f>IF('વિદ્યાર્થી માહિતી'!C59="","",IF(AS64="LEFT","LEFT",ROUND(AU64/2,0)))</f>
        <v/>
      </c>
      <c r="AW64" s="105" t="str">
        <f>IF('વિદ્યાર્થી માહિતી'!C59="","",'સિદ્ધિ+કૃપા'!P62)</f>
        <v/>
      </c>
      <c r="AX64" s="101" t="str">
        <f>IF('વિદ્યાર્થી માહિતી'!C59="","",'સિદ્ધિ+કૃપા'!Q62)</f>
        <v/>
      </c>
      <c r="AY64" s="101" t="str">
        <f>IF('વિદ્યાર્થી માહિતી'!C59="","",IF(AS64="LEFT","LEFT",SUM(AV64:AX64)))</f>
        <v/>
      </c>
      <c r="AZ64" s="106" t="str">
        <f t="shared" si="6"/>
        <v/>
      </c>
      <c r="BB64" s="41" t="str">
        <f>IF('વિદ્યાર્થી માહિતી'!C59="","",'વિદ્યાર્થી માહિતી'!B59)</f>
        <v/>
      </c>
      <c r="BC64" s="41" t="str">
        <f>IF('વિદ્યાર્થી માહિતી'!C59="","",'વિદ્યાર્થી માહિતી'!C59)</f>
        <v/>
      </c>
      <c r="BD64" s="101" t="str">
        <f>IF('વિદ્યાર્થી માહિતી'!C59="","",'T-1'!J62)</f>
        <v/>
      </c>
      <c r="BE64" s="101" t="str">
        <f>IF('વિદ્યાર્થી માહિતી'!C59="","",'T-2'!J62)</f>
        <v/>
      </c>
      <c r="BF64" s="101" t="str">
        <f>IF('વિદ્યાર્થી માહિતી'!C59="","",'T-3'!I62)</f>
        <v/>
      </c>
      <c r="BG64" s="102" t="str">
        <f>IF('વિદ્યાર્થી માહિતી'!C59="","",આંતરિક!AF62)</f>
        <v/>
      </c>
      <c r="BH64" s="103" t="str">
        <f>IF('વિદ્યાર્થી માહિતી'!C59="","",ROUND(SUM(BD64:BG64),0))</f>
        <v/>
      </c>
      <c r="BI64" s="104" t="str">
        <f>IF('વિદ્યાર્થી માહિતી'!C59="","",IF(BF64="LEFT","LEFT",ROUND(BH64/2,0)))</f>
        <v/>
      </c>
      <c r="BJ64" s="105" t="str">
        <f>IF('વિદ્યાર્થી માહિતી'!C59="","",'સિદ્ધિ+કૃપા'!S62)</f>
        <v/>
      </c>
      <c r="BK64" s="101" t="str">
        <f>IF('વિદ્યાર્થી માહિતી'!C59="","",'સિદ્ધિ+કૃપા'!T62)</f>
        <v/>
      </c>
      <c r="BL64" s="101" t="str">
        <f>IF('વિદ્યાર્થી માહિતી'!C59="","",IF(BF64="LEFT","LEFT",SUM(BI64:BK64)))</f>
        <v/>
      </c>
      <c r="BM64" s="106" t="str">
        <f t="shared" si="7"/>
        <v/>
      </c>
      <c r="BO64" s="41" t="str">
        <f>IF('વિદ્યાર્થી માહિતી'!C59="","",'વિદ્યાર્થી માહિતી'!B59)</f>
        <v/>
      </c>
      <c r="BP64" s="41" t="str">
        <f>IF('વિદ્યાર્થી માહિતી'!C59="","",'વિદ્યાર્થી માહિતી'!C59)</f>
        <v/>
      </c>
      <c r="BQ64" s="101" t="str">
        <f>IF('વિદ્યાર્થી માહિતી'!C59="","",'T-1'!K62)</f>
        <v/>
      </c>
      <c r="BR64" s="101" t="str">
        <f>IF('વિદ્યાર્થી માહિતી'!C59="","",'T-2'!K62)</f>
        <v/>
      </c>
      <c r="BS64" s="101" t="str">
        <f>IF('વિદ્યાર્થી માહિતી'!C59="","",'T-3'!J62)</f>
        <v/>
      </c>
      <c r="BT64" s="102" t="str">
        <f>IF('વિદ્યાર્થી માહિતી'!C59="","",આંતરિક!AL62)</f>
        <v/>
      </c>
      <c r="BU64" s="103" t="str">
        <f>IF('વિદ્યાર્થી માહિતી'!C59="","",ROUND(SUM(BQ64:BT64),0))</f>
        <v/>
      </c>
      <c r="BV64" s="104" t="str">
        <f>IF('વિદ્યાર્થી માહિતી'!C59="","",IF(BS64="LEFT","LEFT",ROUND(BU64/2,0)))</f>
        <v/>
      </c>
      <c r="BW64" s="105" t="str">
        <f>IF('વિદ્યાર્થી માહિતી'!C59="","",'સિદ્ધિ+કૃપા'!V62)</f>
        <v/>
      </c>
      <c r="BX64" s="101" t="str">
        <f>IF('વિદ્યાર્થી માહિતી'!C59="","",'સિદ્ધિ+કૃપા'!W62)</f>
        <v/>
      </c>
      <c r="BY64" s="101" t="str">
        <f>IF('વિદ્યાર્થી માહિતી'!C59="","",IF(BS64="LEFT","LEFT",SUM(BV64:BX64)))</f>
        <v/>
      </c>
      <c r="BZ64" s="106" t="str">
        <f t="shared" si="8"/>
        <v/>
      </c>
      <c r="CB64" s="41" t="str">
        <f>IF('વિદ્યાર્થી માહિતી'!C59="","",'વિદ્યાર્થી માહિતી'!B59)</f>
        <v/>
      </c>
      <c r="CC64" s="41" t="str">
        <f>IF('વિદ્યાર્થી માહિતી'!C59="","",'વિદ્યાર્થી માહિતી'!C59)</f>
        <v/>
      </c>
      <c r="CD64" s="101" t="str">
        <f>IF('વિદ્યાર્થી માહિતી'!C59="","",'T-1'!L62)</f>
        <v/>
      </c>
      <c r="CE64" s="101" t="str">
        <f>IF('વિદ્યાર્થી માહિતી'!C59="","",'T-2'!L62)</f>
        <v/>
      </c>
      <c r="CF64" s="101" t="str">
        <f>IF('વિદ્યાર્થી માહિતી'!C59="","",'T-3'!K62)</f>
        <v/>
      </c>
      <c r="CG64" s="102" t="str">
        <f>IF('વિદ્યાર્થી માહિતી'!C59="","",આંતરિક!AR62)</f>
        <v/>
      </c>
      <c r="CH64" s="103" t="str">
        <f>IF('વિદ્યાર્થી માહિતી'!C59="","",ROUND(SUM(CD64:CG64),0))</f>
        <v/>
      </c>
      <c r="CI64" s="104" t="str">
        <f>IF('વિદ્યાર્થી માહિતી'!C59="","",IF(CF64="LEFT","LEFT",ROUND(CH64/2,0)))</f>
        <v/>
      </c>
      <c r="CJ64" s="105" t="str">
        <f>IF('વિદ્યાર્થી માહિતી'!C59="","",'સિદ્ધિ+કૃપા'!Y62)</f>
        <v/>
      </c>
      <c r="CK64" s="101" t="str">
        <f>IF('વિદ્યાર્થી માહિતી'!C59="","",'સિદ્ધિ+કૃપા'!Z62)</f>
        <v/>
      </c>
      <c r="CL64" s="101" t="str">
        <f>IF('વિદ્યાર્થી માહિતી'!C59="","",IF(CF64="LEFT","LEFT",SUM(CI64:CK64)))</f>
        <v/>
      </c>
      <c r="CM64" s="106" t="str">
        <f t="shared" si="9"/>
        <v/>
      </c>
      <c r="CO64" s="41" t="str">
        <f>IF('વિદ્યાર્થી માહિતી'!B59="","",'વિદ્યાર્થી માહિતી'!B59)</f>
        <v/>
      </c>
      <c r="CP64" s="41" t="str">
        <f>IF('વિદ્યાર્થી માહિતી'!C59="","",'વિદ્યાર્થી માહિતી'!C59)</f>
        <v/>
      </c>
      <c r="CQ64" s="101" t="str">
        <f>IF('વિદ્યાર્થી માહિતી'!C59="","",'T-3'!L62)</f>
        <v/>
      </c>
      <c r="CR64" s="101" t="str">
        <f>IF('વિદ્યાર્થી માહિતી'!C59="","",'T-3'!M62)</f>
        <v/>
      </c>
      <c r="CS64" s="102" t="str">
        <f>IF('વિદ્યાર્થી માહિતી'!C59="","",આંતરિક!AV62)</f>
        <v/>
      </c>
      <c r="CT64" s="104" t="str">
        <f>IF('વિદ્યાર્થી માહિતી'!C59="","",SUM(CQ64:CS64))</f>
        <v/>
      </c>
      <c r="CU64" s="105" t="str">
        <f>IF('વિદ્યાર્થી માહિતી'!C59="","",'સિદ્ધિ+કૃપા'!AB62)</f>
        <v/>
      </c>
      <c r="CV64" s="101" t="str">
        <f>IF('વિદ્યાર્થી માહિતી'!C59="","",'સિદ્ધિ+કૃપા'!AC62)</f>
        <v/>
      </c>
      <c r="CW64" s="101" t="str">
        <f>IF('વિદ્યાર્થી માહિતી'!C59="","",SUM(CT64:CV64))</f>
        <v/>
      </c>
      <c r="CX64" s="106" t="str">
        <f t="shared" si="10"/>
        <v/>
      </c>
      <c r="CZ64" s="41" t="str">
        <f>IF('વિદ્યાર્થી માહિતી'!C59="","",'વિદ્યાર્થી માહિતી'!B59)</f>
        <v/>
      </c>
      <c r="DA64" s="41" t="str">
        <f>IF('વિદ્યાર્થી માહિતી'!C59="","",'વિદ્યાર્થી માહિતી'!C59)</f>
        <v/>
      </c>
      <c r="DB64" s="101" t="str">
        <f>IF('વિદ્યાર્થી માહિતી'!C59="","",'T-3'!N62)</f>
        <v/>
      </c>
      <c r="DC64" s="101" t="str">
        <f>IF('વિદ્યાર્થી માહિતી'!C59="","",'T-3'!O62)</f>
        <v/>
      </c>
      <c r="DD64" s="102" t="str">
        <f>IF('વિદ્યાર્થી માહિતી'!C59="","",આંતરિક!AZ62)</f>
        <v/>
      </c>
      <c r="DE64" s="104" t="str">
        <f>IF('વિદ્યાર્થી માહિતી'!C59="","",SUM(DB64:DD64))</f>
        <v/>
      </c>
      <c r="DF64" s="105" t="str">
        <f>IF('વિદ્યાર્થી માહિતી'!C59="","",'સિદ્ધિ+કૃપા'!AE62)</f>
        <v/>
      </c>
      <c r="DG64" s="101" t="str">
        <f>IF('વિદ્યાર્થી માહિતી'!C59="","",'સિદ્ધિ+કૃપા'!AF62)</f>
        <v/>
      </c>
      <c r="DH64" s="101" t="str">
        <f>IF('વિદ્યાર્થી માહિતી'!C59="","",SUM(DE64:DG64))</f>
        <v/>
      </c>
      <c r="DI64" s="106" t="str">
        <f t="shared" si="11"/>
        <v/>
      </c>
      <c r="DJ64" s="25" t="str">
        <f>IF('વિદ્યાર્થી માહિતી'!M59="","",'વિદ્યાર્થી માહિતી'!M59)</f>
        <v/>
      </c>
      <c r="DK64" s="41" t="str">
        <f>IF('વિદ્યાર્થી માહિતી'!C59="","",'વિદ્યાર્થી માહિતી'!B59)</f>
        <v/>
      </c>
      <c r="DL64" s="41" t="str">
        <f>IF('વિદ્યાર્થી માહિતી'!C59="","",'વિદ્યાર્થી માહિતી'!C59)</f>
        <v/>
      </c>
      <c r="DM64" s="101" t="str">
        <f>IF('વિદ્યાર્થી માહિતી'!C59="","",'T-3'!P62)</f>
        <v/>
      </c>
      <c r="DN64" s="101" t="str">
        <f>IF('વિદ્યાર્થી માહિતી'!C59="","",'T-3'!Q62)</f>
        <v/>
      </c>
      <c r="DO64" s="102" t="str">
        <f>IF('વિદ્યાર્થી માહિતી'!C59="","",આંતરિક!BD62)</f>
        <v/>
      </c>
      <c r="DP64" s="104" t="str">
        <f>IF('વિદ્યાર્થી માહિતી'!C59="","",SUM(DM64:DO64))</f>
        <v/>
      </c>
      <c r="DQ64" s="105" t="str">
        <f>IF('વિદ્યાર્થી માહિતી'!C59="","",'સિદ્ધિ+કૃપા'!AH62)</f>
        <v/>
      </c>
      <c r="DR64" s="101" t="str">
        <f>IF('વિદ્યાર્થી માહિતી'!C59="","",'સિદ્ધિ+કૃપા'!AI62)</f>
        <v/>
      </c>
      <c r="DS64" s="101" t="str">
        <f>IF('વિદ્યાર્થી માહિતી'!C59="","",SUM(DP64:DR64))</f>
        <v/>
      </c>
      <c r="DT64" s="106" t="str">
        <f t="shared" si="12"/>
        <v/>
      </c>
      <c r="DU64" s="255" t="str">
        <f>IF('વિદ્યાર્થી માહિતી'!C59="","",IF(I64="LEFT","LEFT",IF(V64="LEFT","LEFT",IF(AI64="LEFT","LEFT",IF(AV64="LEFT","LEFT",IF(BI64="LEFT","LEFT",IF(BV64="LEFT","LEFT",IF(CI64="LEFT","LEFT","P"))))))))</f>
        <v/>
      </c>
      <c r="DV64" s="255" t="str">
        <f>IF('વિદ્યાર્થી માહિતી'!C59="","",IF(DU64="LEFT","LEFT",IF(L64&lt;33,"નાપાસ",IF(Y64&lt;33,"નાપાસ",IF(AL64&lt;33,"નાપાસ",IF(AY64&lt;33,"નાપાસ",IF(BL64&lt;33,"નાપાસ",IF(BY64&lt;33,"નાપાસ",IF(CL64&lt;33,"નાપાસ",IF(CW64&lt;33,"નાપાસ",IF(DH64&lt;33,"નાપાસ",IF(DS64&lt;33,"નાપાસ","પાસ"))))))))))))</f>
        <v/>
      </c>
      <c r="DW64" s="255" t="str">
        <f>IF('વિદ્યાર્થી માહિતી'!C59="","",IF(J64&gt;0,"સિદ્ધિગુણથી પાસ",IF(W64&gt;0,"સિદ્ધિગુણથી પાસ",IF(AJ64&gt;0,"સિદ્ધિગુણથી પાસ",IF(AW64&gt;0,"સિદ્ધિગુણથી પાસ",IF(BJ64&gt;0,"સિદ્ધિગુણથી પાસ",IF(BW64&gt;0,"સિદ્ધિગુણથી પાસ",IF(CJ64&gt;0,"સિદ્ધિગુણથી પાસ",DV64))))))))</f>
        <v/>
      </c>
      <c r="DX64" s="255" t="str">
        <f>IF('વિદ્યાર્થી માહિતી'!C59="","",IF(K64&gt;0,"કૃપાગુણથી પાસ",IF(X64&gt;0,"કૃપાગુણથી પાસ",IF(AK64&gt;0,"કૃપાગુણથી પાસ",IF(AX64&gt;0,"કૃપાગુણથી પાસ",IF(BK64&gt;0,"કૃપાગુણથી પાસ",IF(BX64&gt;0,"કૃપાગુણથી પાસ",IF(CK64&gt;0,"કૃપાગુણથી પાસ",DV64))))))))</f>
        <v/>
      </c>
      <c r="DY64" s="255" t="str">
        <f>IF('સમગ્ર પરિણામ '!DX64="કૃપાગુણથી પાસ","કૃપાગુણથી પાસ",IF(DW64="સિદ્ધિગુણથી પાસ","સિદ્ધિગુણથી પાસ",DX64))</f>
        <v/>
      </c>
      <c r="DZ64" s="130" t="str">
        <f>IF('વિદ્યાર્થી માહિતી'!C59="","",'વિદ્યાર્થી માહિતી'!G59)</f>
        <v/>
      </c>
      <c r="EA64" s="45" t="str">
        <f>'S1'!N61</f>
        <v/>
      </c>
    </row>
    <row r="65" spans="1:131" ht="23.25" customHeight="1" x14ac:dyDescent="0.2">
      <c r="A65" s="41">
        <f>'વિદ્યાર્થી માહિતી'!A60</f>
        <v>59</v>
      </c>
      <c r="B65" s="41" t="str">
        <f>IF('વિદ્યાર્થી માહિતી'!B60="","",'વિદ્યાર્થી માહિતી'!B60)</f>
        <v/>
      </c>
      <c r="C65" s="52" t="str">
        <f>IF('વિદ્યાર્થી માહિતી'!C60="","",'વિદ્યાર્થી માહિતી'!C60)</f>
        <v/>
      </c>
      <c r="D65" s="101" t="str">
        <f>IF('વિદ્યાર્થી માહિતી'!C60="","",'T-1'!F63)</f>
        <v/>
      </c>
      <c r="E65" s="101" t="str">
        <f>IF('વિદ્યાર્થી માહિતી'!C60="","",'T-2'!F63)</f>
        <v/>
      </c>
      <c r="F65" s="101" t="str">
        <f>IF('વિદ્યાર્થી માહિતી'!C60="","",'T-3'!E63)</f>
        <v/>
      </c>
      <c r="G65" s="102" t="str">
        <f>IF('વિદ્યાર્થી માહિતી'!C60="","",આંતરિક!H63)</f>
        <v/>
      </c>
      <c r="H65" s="103" t="str">
        <f t="shared" si="0"/>
        <v/>
      </c>
      <c r="I65" s="104" t="str">
        <f t="shared" si="1"/>
        <v/>
      </c>
      <c r="J65" s="105" t="str">
        <f>IF('વિદ્યાર્થી માહિતી'!C60="","",'સિદ્ધિ+કૃપા'!G63)</f>
        <v/>
      </c>
      <c r="K65" s="101" t="str">
        <f>IF('વિદ્યાર્થી માહિતી'!C60="","",'સિદ્ધિ+કૃપા'!H63)</f>
        <v/>
      </c>
      <c r="L65" s="101" t="str">
        <f t="shared" si="2"/>
        <v/>
      </c>
      <c r="M65" s="106" t="str">
        <f t="shared" si="3"/>
        <v/>
      </c>
      <c r="O65" s="41" t="str">
        <f>IF('વિદ્યાર્થી માહિતી'!B60="","",'વિદ્યાર્થી માહિતી'!B60)</f>
        <v/>
      </c>
      <c r="P65" s="41" t="str">
        <f>IF('વિદ્યાર્થી માહિતી'!C60="","",'વિદ્યાર્થી માહિતી'!C60)</f>
        <v/>
      </c>
      <c r="Q65" s="101" t="str">
        <f>IF('વિદ્યાર્થી માહિતી'!C60="","",'T-1'!G63)</f>
        <v/>
      </c>
      <c r="R65" s="101" t="str">
        <f>IF('વિદ્યાર્થી માહિતી'!C60="","",'T-2'!G63)</f>
        <v/>
      </c>
      <c r="S65" s="101" t="str">
        <f>IF('વિદ્યાર્થી માહિતી'!C60="","",'T-3'!F63)</f>
        <v/>
      </c>
      <c r="T65" s="102" t="str">
        <f>IF('વિદ્યાર્થી માહિતી'!C60="","",આંતરિક!N63)</f>
        <v/>
      </c>
      <c r="U65" s="103" t="str">
        <f>IF('વિદ્યાર્થી માહિતી'!C60="","",ROUND(SUM(Q65:T65),0))</f>
        <v/>
      </c>
      <c r="V65" s="104" t="str">
        <f>IF('વિદ્યાર્થી માહિતી'!C60="","",IF(S65="LEFT","LEFT",ROUND(U65/2,0)))</f>
        <v/>
      </c>
      <c r="W65" s="105" t="str">
        <f>IF('વિદ્યાર્થી માહિતી'!C60="","",'સિદ્ધિ+કૃપા'!J63)</f>
        <v/>
      </c>
      <c r="X65" s="101" t="str">
        <f>IF('વિદ્યાર્થી માહિતી'!C60="","",'સિદ્ધિ+કૃપા'!K63)</f>
        <v/>
      </c>
      <c r="Y65" s="101" t="str">
        <f>IF('વિદ્યાર્થી માહિતી'!C60="","",IF(S65="LEFT","LEFT",SUM(V65:X65)))</f>
        <v/>
      </c>
      <c r="Z65" s="106" t="str">
        <f t="shared" si="4"/>
        <v/>
      </c>
      <c r="AB65" s="41" t="str">
        <f>IF('વિદ્યાર્થી માહિતી'!B60="","",'વિદ્યાર્થી માહિતી'!B60)</f>
        <v/>
      </c>
      <c r="AC65" s="41" t="str">
        <f>IF('વિદ્યાર્થી માહિતી'!C60="","",'વિદ્યાર્થી માહિતી'!C60)</f>
        <v/>
      </c>
      <c r="AD65" s="101" t="str">
        <f>IF('વિદ્યાર્થી માહિતી'!C60="","",'T-1'!H63)</f>
        <v/>
      </c>
      <c r="AE65" s="101" t="str">
        <f>IF('વિદ્યાર્થી માહિતી'!C60="","",'T-2'!H63)</f>
        <v/>
      </c>
      <c r="AF65" s="101" t="str">
        <f>IF('વિદ્યાર્થી માહિતી'!C60="","",'T-3'!G63)</f>
        <v/>
      </c>
      <c r="AG65" s="102" t="str">
        <f>IF('વિદ્યાર્થી માહિતી'!C60="","",આંતરિક!T63)</f>
        <v/>
      </c>
      <c r="AH65" s="103" t="str">
        <f>IF('વિદ્યાર્થી માહિતી'!C60="","",ROUND(SUM(AD65:AG65),0))</f>
        <v/>
      </c>
      <c r="AI65" s="104" t="str">
        <f>IF('વિદ્યાર્થી માહિતી'!C60="","",IF(AF65="LEFT","LEFT",ROUND(AH65/2,0)))</f>
        <v/>
      </c>
      <c r="AJ65" s="105" t="str">
        <f>IF('વિદ્યાર્થી માહિતી'!C60="","",'સિદ્ધિ+કૃપા'!M63)</f>
        <v/>
      </c>
      <c r="AK65" s="101" t="str">
        <f>IF('વિદ્યાર્થી માહિતી'!C60="","",'સિદ્ધિ+કૃપા'!N63)</f>
        <v/>
      </c>
      <c r="AL65" s="101" t="str">
        <f>IF('વિદ્યાર્થી માહિતી'!C60="","",IF(AF65="LEFT","LEFT",SUM(AI65:AK65)))</f>
        <v/>
      </c>
      <c r="AM65" s="106" t="str">
        <f t="shared" si="5"/>
        <v/>
      </c>
      <c r="AO65" s="41" t="str">
        <f>IF('વિદ્યાર્થી માહિતી'!B60="","",'વિદ્યાર્થી માહિતી'!B60)</f>
        <v/>
      </c>
      <c r="AP65" s="41" t="str">
        <f>IF('વિદ્યાર્થી માહિતી'!C60="","",'વિદ્યાર્થી માહિતી'!C60)</f>
        <v/>
      </c>
      <c r="AQ65" s="101" t="str">
        <f>IF('વિદ્યાર્થી માહિતી'!C60="","",'T-1'!I63)</f>
        <v/>
      </c>
      <c r="AR65" s="101" t="str">
        <f>IF('વિદ્યાર્થી માહિતી'!C60="","",'T-2'!I63)</f>
        <v/>
      </c>
      <c r="AS65" s="101" t="str">
        <f>IF('વિદ્યાર્થી માહિતી'!C60="","",'T-3'!H63)</f>
        <v/>
      </c>
      <c r="AT65" s="102" t="str">
        <f>IF('વિદ્યાર્થી માહિતી'!C60="","",આંતરિક!Z63)</f>
        <v/>
      </c>
      <c r="AU65" s="103" t="str">
        <f>IF('વિદ્યાર્થી માહિતી'!C60="","",ROUND(SUM(AQ65:AT65),0))</f>
        <v/>
      </c>
      <c r="AV65" s="104" t="str">
        <f>IF('વિદ્યાર્થી માહિતી'!C60="","",IF(AS65="LEFT","LEFT",ROUND(AU65/2,0)))</f>
        <v/>
      </c>
      <c r="AW65" s="105" t="str">
        <f>IF('વિદ્યાર્થી માહિતી'!C60="","",'સિદ્ધિ+કૃપા'!P63)</f>
        <v/>
      </c>
      <c r="AX65" s="101" t="str">
        <f>IF('વિદ્યાર્થી માહિતી'!C60="","",'સિદ્ધિ+કૃપા'!Q63)</f>
        <v/>
      </c>
      <c r="AY65" s="101" t="str">
        <f>IF('વિદ્યાર્થી માહિતી'!C60="","",IF(AS65="LEFT","LEFT",SUM(AV65:AX65)))</f>
        <v/>
      </c>
      <c r="AZ65" s="106" t="str">
        <f t="shared" si="6"/>
        <v/>
      </c>
      <c r="BB65" s="41" t="str">
        <f>IF('વિદ્યાર્થી માહિતી'!C60="","",'વિદ્યાર્થી માહિતી'!B60)</f>
        <v/>
      </c>
      <c r="BC65" s="41" t="str">
        <f>IF('વિદ્યાર્થી માહિતી'!C60="","",'વિદ્યાર્થી માહિતી'!C60)</f>
        <v/>
      </c>
      <c r="BD65" s="101" t="str">
        <f>IF('વિદ્યાર્થી માહિતી'!C60="","",'T-1'!J63)</f>
        <v/>
      </c>
      <c r="BE65" s="101" t="str">
        <f>IF('વિદ્યાર્થી માહિતી'!C60="","",'T-2'!J63)</f>
        <v/>
      </c>
      <c r="BF65" s="101" t="str">
        <f>IF('વિદ્યાર્થી માહિતી'!C60="","",'T-3'!I63)</f>
        <v/>
      </c>
      <c r="BG65" s="102" t="str">
        <f>IF('વિદ્યાર્થી માહિતી'!C60="","",આંતરિક!AF63)</f>
        <v/>
      </c>
      <c r="BH65" s="103" t="str">
        <f>IF('વિદ્યાર્થી માહિતી'!C60="","",ROUND(SUM(BD65:BG65),0))</f>
        <v/>
      </c>
      <c r="BI65" s="104" t="str">
        <f>IF('વિદ્યાર્થી માહિતી'!C60="","",IF(BF65="LEFT","LEFT",ROUND(BH65/2,0)))</f>
        <v/>
      </c>
      <c r="BJ65" s="105" t="str">
        <f>IF('વિદ્યાર્થી માહિતી'!C60="","",'સિદ્ધિ+કૃપા'!S63)</f>
        <v/>
      </c>
      <c r="BK65" s="101" t="str">
        <f>IF('વિદ્યાર્થી માહિતી'!C60="","",'સિદ્ધિ+કૃપા'!T63)</f>
        <v/>
      </c>
      <c r="BL65" s="101" t="str">
        <f>IF('વિદ્યાર્થી માહિતી'!C60="","",IF(BF65="LEFT","LEFT",SUM(BI65:BK65)))</f>
        <v/>
      </c>
      <c r="BM65" s="106" t="str">
        <f t="shared" si="7"/>
        <v/>
      </c>
      <c r="BO65" s="41" t="str">
        <f>IF('વિદ્યાર્થી માહિતી'!C60="","",'વિદ્યાર્થી માહિતી'!B60)</f>
        <v/>
      </c>
      <c r="BP65" s="41" t="str">
        <f>IF('વિદ્યાર્થી માહિતી'!C60="","",'વિદ્યાર્થી માહિતી'!C60)</f>
        <v/>
      </c>
      <c r="BQ65" s="101" t="str">
        <f>IF('વિદ્યાર્થી માહિતી'!C60="","",'T-1'!K63)</f>
        <v/>
      </c>
      <c r="BR65" s="101" t="str">
        <f>IF('વિદ્યાર્થી માહિતી'!C60="","",'T-2'!K63)</f>
        <v/>
      </c>
      <c r="BS65" s="101" t="str">
        <f>IF('વિદ્યાર્થી માહિતી'!C60="","",'T-3'!J63)</f>
        <v/>
      </c>
      <c r="BT65" s="102" t="str">
        <f>IF('વિદ્યાર્થી માહિતી'!C60="","",આંતરિક!AL63)</f>
        <v/>
      </c>
      <c r="BU65" s="103" t="str">
        <f>IF('વિદ્યાર્થી માહિતી'!C60="","",ROUND(SUM(BQ65:BT65),0))</f>
        <v/>
      </c>
      <c r="BV65" s="104" t="str">
        <f>IF('વિદ્યાર્થી માહિતી'!C60="","",IF(BS65="LEFT","LEFT",ROUND(BU65/2,0)))</f>
        <v/>
      </c>
      <c r="BW65" s="105" t="str">
        <f>IF('વિદ્યાર્થી માહિતી'!C60="","",'સિદ્ધિ+કૃપા'!V63)</f>
        <v/>
      </c>
      <c r="BX65" s="101" t="str">
        <f>IF('વિદ્યાર્થી માહિતી'!C60="","",'સિદ્ધિ+કૃપા'!W63)</f>
        <v/>
      </c>
      <c r="BY65" s="101" t="str">
        <f>IF('વિદ્યાર્થી માહિતી'!C60="","",IF(BS65="LEFT","LEFT",SUM(BV65:BX65)))</f>
        <v/>
      </c>
      <c r="BZ65" s="106" t="str">
        <f t="shared" si="8"/>
        <v/>
      </c>
      <c r="CB65" s="41" t="str">
        <f>IF('વિદ્યાર્થી માહિતી'!C60="","",'વિદ્યાર્થી માહિતી'!B60)</f>
        <v/>
      </c>
      <c r="CC65" s="41" t="str">
        <f>IF('વિદ્યાર્થી માહિતી'!C60="","",'વિદ્યાર્થી માહિતી'!C60)</f>
        <v/>
      </c>
      <c r="CD65" s="101" t="str">
        <f>IF('વિદ્યાર્થી માહિતી'!C60="","",'T-1'!L63)</f>
        <v/>
      </c>
      <c r="CE65" s="101" t="str">
        <f>IF('વિદ્યાર્થી માહિતી'!C60="","",'T-2'!L63)</f>
        <v/>
      </c>
      <c r="CF65" s="101" t="str">
        <f>IF('વિદ્યાર્થી માહિતી'!C60="","",'T-3'!K63)</f>
        <v/>
      </c>
      <c r="CG65" s="102" t="str">
        <f>IF('વિદ્યાર્થી માહિતી'!C60="","",આંતરિક!AR63)</f>
        <v/>
      </c>
      <c r="CH65" s="103" t="str">
        <f>IF('વિદ્યાર્થી માહિતી'!C60="","",ROUND(SUM(CD65:CG65),0))</f>
        <v/>
      </c>
      <c r="CI65" s="104" t="str">
        <f>IF('વિદ્યાર્થી માહિતી'!C60="","",IF(CF65="LEFT","LEFT",ROUND(CH65/2,0)))</f>
        <v/>
      </c>
      <c r="CJ65" s="105" t="str">
        <f>IF('વિદ્યાર્થી માહિતી'!C60="","",'સિદ્ધિ+કૃપા'!Y63)</f>
        <v/>
      </c>
      <c r="CK65" s="101" t="str">
        <f>IF('વિદ્યાર્થી માહિતી'!C60="","",'સિદ્ધિ+કૃપા'!Z63)</f>
        <v/>
      </c>
      <c r="CL65" s="101" t="str">
        <f>IF('વિદ્યાર્થી માહિતી'!C60="","",IF(CF65="LEFT","LEFT",SUM(CI65:CK65)))</f>
        <v/>
      </c>
      <c r="CM65" s="106" t="str">
        <f t="shared" si="9"/>
        <v/>
      </c>
      <c r="CO65" s="41" t="str">
        <f>IF('વિદ્યાર્થી માહિતી'!B60="","",'વિદ્યાર્થી માહિતી'!B60)</f>
        <v/>
      </c>
      <c r="CP65" s="41" t="str">
        <f>IF('વિદ્યાર્થી માહિતી'!C60="","",'વિદ્યાર્થી માહિતી'!C60)</f>
        <v/>
      </c>
      <c r="CQ65" s="101" t="str">
        <f>IF('વિદ્યાર્થી માહિતી'!C60="","",'T-3'!L63)</f>
        <v/>
      </c>
      <c r="CR65" s="101" t="str">
        <f>IF('વિદ્યાર્થી માહિતી'!C60="","",'T-3'!M63)</f>
        <v/>
      </c>
      <c r="CS65" s="102" t="str">
        <f>IF('વિદ્યાર્થી માહિતી'!C60="","",આંતરિક!AV63)</f>
        <v/>
      </c>
      <c r="CT65" s="104" t="str">
        <f>IF('વિદ્યાર્થી માહિતી'!C60="","",SUM(CQ65:CS65))</f>
        <v/>
      </c>
      <c r="CU65" s="105" t="str">
        <f>IF('વિદ્યાર્થી માહિતી'!C60="","",'સિદ્ધિ+કૃપા'!AB63)</f>
        <v/>
      </c>
      <c r="CV65" s="101" t="str">
        <f>IF('વિદ્યાર્થી માહિતી'!C60="","",'સિદ્ધિ+કૃપા'!AC63)</f>
        <v/>
      </c>
      <c r="CW65" s="101" t="str">
        <f>IF('વિદ્યાર્થી માહિતી'!C60="","",SUM(CT65:CV65))</f>
        <v/>
      </c>
      <c r="CX65" s="106" t="str">
        <f t="shared" si="10"/>
        <v/>
      </c>
      <c r="CZ65" s="41" t="str">
        <f>IF('વિદ્યાર્થી માહિતી'!C60="","",'વિદ્યાર્થી માહિતી'!B60)</f>
        <v/>
      </c>
      <c r="DA65" s="41" t="str">
        <f>IF('વિદ્યાર્થી માહિતી'!C60="","",'વિદ્યાર્થી માહિતી'!C60)</f>
        <v/>
      </c>
      <c r="DB65" s="101" t="str">
        <f>IF('વિદ્યાર્થી માહિતી'!C60="","",'T-3'!N63)</f>
        <v/>
      </c>
      <c r="DC65" s="101" t="str">
        <f>IF('વિદ્યાર્થી માહિતી'!C60="","",'T-3'!O63)</f>
        <v/>
      </c>
      <c r="DD65" s="102" t="str">
        <f>IF('વિદ્યાર્થી માહિતી'!C60="","",આંતરિક!AZ63)</f>
        <v/>
      </c>
      <c r="DE65" s="104" t="str">
        <f>IF('વિદ્યાર્થી માહિતી'!C60="","",SUM(DB65:DD65))</f>
        <v/>
      </c>
      <c r="DF65" s="105" t="str">
        <f>IF('વિદ્યાર્થી માહિતી'!C60="","",'સિદ્ધિ+કૃપા'!AE63)</f>
        <v/>
      </c>
      <c r="DG65" s="101" t="str">
        <f>IF('વિદ્યાર્થી માહિતી'!C60="","",'સિદ્ધિ+કૃપા'!AF63)</f>
        <v/>
      </c>
      <c r="DH65" s="101" t="str">
        <f>IF('વિદ્યાર્થી માહિતી'!C60="","",SUM(DE65:DG65))</f>
        <v/>
      </c>
      <c r="DI65" s="106" t="str">
        <f t="shared" si="11"/>
        <v/>
      </c>
      <c r="DJ65" s="25" t="str">
        <f>IF('વિદ્યાર્થી માહિતી'!M60="","",'વિદ્યાર્થી માહિતી'!M60)</f>
        <v/>
      </c>
      <c r="DK65" s="41" t="str">
        <f>IF('વિદ્યાર્થી માહિતી'!C60="","",'વિદ્યાર્થી માહિતી'!B60)</f>
        <v/>
      </c>
      <c r="DL65" s="41" t="str">
        <f>IF('વિદ્યાર્થી માહિતી'!C60="","",'વિદ્યાર્થી માહિતી'!C60)</f>
        <v/>
      </c>
      <c r="DM65" s="101" t="str">
        <f>IF('વિદ્યાર્થી માહિતી'!C60="","",'T-3'!P63)</f>
        <v/>
      </c>
      <c r="DN65" s="101" t="str">
        <f>IF('વિદ્યાર્થી માહિતી'!C60="","",'T-3'!Q63)</f>
        <v/>
      </c>
      <c r="DO65" s="102" t="str">
        <f>IF('વિદ્યાર્થી માહિતી'!C60="","",આંતરિક!BD63)</f>
        <v/>
      </c>
      <c r="DP65" s="104" t="str">
        <f>IF('વિદ્યાર્થી માહિતી'!C60="","",SUM(DM65:DO65))</f>
        <v/>
      </c>
      <c r="DQ65" s="105" t="str">
        <f>IF('વિદ્યાર્થી માહિતી'!C60="","",'સિદ્ધિ+કૃપા'!AH63)</f>
        <v/>
      </c>
      <c r="DR65" s="101" t="str">
        <f>IF('વિદ્યાર્થી માહિતી'!C60="","",'સિદ્ધિ+કૃપા'!AI63)</f>
        <v/>
      </c>
      <c r="DS65" s="101" t="str">
        <f>IF('વિદ્યાર્થી માહિતી'!C60="","",SUM(DP65:DR65))</f>
        <v/>
      </c>
      <c r="DT65" s="106" t="str">
        <f t="shared" si="12"/>
        <v/>
      </c>
      <c r="DU65" s="255" t="str">
        <f>IF('વિદ્યાર્થી માહિતી'!C60="","",IF(I65="LEFT","LEFT",IF(V65="LEFT","LEFT",IF(AI65="LEFT","LEFT",IF(AV65="LEFT","LEFT",IF(BI65="LEFT","LEFT",IF(BV65="LEFT","LEFT",IF(CI65="LEFT","LEFT","P"))))))))</f>
        <v/>
      </c>
      <c r="DV65" s="255" t="str">
        <f>IF('વિદ્યાર્થી માહિતી'!C60="","",IF(DU65="LEFT","LEFT",IF(L65&lt;33,"નાપાસ",IF(Y65&lt;33,"નાપાસ",IF(AL65&lt;33,"નાપાસ",IF(AY65&lt;33,"નાપાસ",IF(BL65&lt;33,"નાપાસ",IF(BY65&lt;33,"નાપાસ",IF(CL65&lt;33,"નાપાસ",IF(CW65&lt;33,"નાપાસ",IF(DH65&lt;33,"નાપાસ",IF(DS65&lt;33,"નાપાસ","પાસ"))))))))))))</f>
        <v/>
      </c>
      <c r="DW65" s="255" t="str">
        <f>IF('વિદ્યાર્થી માહિતી'!C60="","",IF(J65&gt;0,"સિદ્ધિગુણથી પાસ",IF(W65&gt;0,"સિદ્ધિગુણથી પાસ",IF(AJ65&gt;0,"સિદ્ધિગુણથી પાસ",IF(AW65&gt;0,"સિદ્ધિગુણથી પાસ",IF(BJ65&gt;0,"સિદ્ધિગુણથી પાસ",IF(BW65&gt;0,"સિદ્ધિગુણથી પાસ",IF(CJ65&gt;0,"સિદ્ધિગુણથી પાસ",DV65))))))))</f>
        <v/>
      </c>
      <c r="DX65" s="255" t="str">
        <f>IF('વિદ્યાર્થી માહિતી'!C60="","",IF(K65&gt;0,"કૃપાગુણથી પાસ",IF(X65&gt;0,"કૃપાગુણથી પાસ",IF(AK65&gt;0,"કૃપાગુણથી પાસ",IF(AX65&gt;0,"કૃપાગુણથી પાસ",IF(BK65&gt;0,"કૃપાગુણથી પાસ",IF(BX65&gt;0,"કૃપાગુણથી પાસ",IF(CK65&gt;0,"કૃપાગુણથી પાસ",DV65))))))))</f>
        <v/>
      </c>
      <c r="DY65" s="255" t="str">
        <f>IF('સમગ્ર પરિણામ '!DX65="કૃપાગુણથી પાસ","કૃપાગુણથી પાસ",IF(DW65="સિદ્ધિગુણથી પાસ","સિદ્ધિગુણથી પાસ",DX65))</f>
        <v/>
      </c>
      <c r="DZ65" s="130" t="str">
        <f>IF('વિદ્યાર્થી માહિતી'!C60="","",'વિદ્યાર્થી માહિતી'!G60)</f>
        <v/>
      </c>
      <c r="EA65" s="45" t="str">
        <f>'S1'!N62</f>
        <v/>
      </c>
    </row>
    <row r="66" spans="1:131" ht="23.25" customHeight="1" x14ac:dyDescent="0.2">
      <c r="A66" s="41">
        <f>'વિદ્યાર્થી માહિતી'!A61</f>
        <v>60</v>
      </c>
      <c r="B66" s="41" t="str">
        <f>IF('વિદ્યાર્થી માહિતી'!B61="","",'વિદ્યાર્થી માહિતી'!B61)</f>
        <v/>
      </c>
      <c r="C66" s="52" t="str">
        <f>IF('વિદ્યાર્થી માહિતી'!C61="","",'વિદ્યાર્થી માહિતી'!C61)</f>
        <v/>
      </c>
      <c r="D66" s="101" t="str">
        <f>IF('વિદ્યાર્થી માહિતી'!C61="","",'T-1'!F64)</f>
        <v/>
      </c>
      <c r="E66" s="101" t="str">
        <f>IF('વિદ્યાર્થી માહિતી'!C61="","",'T-2'!F64)</f>
        <v/>
      </c>
      <c r="F66" s="101" t="str">
        <f>IF('વિદ્યાર્થી માહિતી'!C61="","",'T-3'!E64)</f>
        <v/>
      </c>
      <c r="G66" s="102" t="str">
        <f>IF('વિદ્યાર્થી માહિતી'!C61="","",આંતરિક!H64)</f>
        <v/>
      </c>
      <c r="H66" s="103" t="str">
        <f t="shared" si="0"/>
        <v/>
      </c>
      <c r="I66" s="104" t="str">
        <f t="shared" si="1"/>
        <v/>
      </c>
      <c r="J66" s="105" t="str">
        <f>IF('વિદ્યાર્થી માહિતી'!C61="","",'સિદ્ધિ+કૃપા'!G64)</f>
        <v/>
      </c>
      <c r="K66" s="101" t="str">
        <f>IF('વિદ્યાર્થી માહિતી'!C61="","",'સિદ્ધિ+કૃપા'!H64)</f>
        <v/>
      </c>
      <c r="L66" s="101" t="str">
        <f t="shared" si="2"/>
        <v/>
      </c>
      <c r="M66" s="106" t="str">
        <f t="shared" si="3"/>
        <v/>
      </c>
      <c r="O66" s="41" t="str">
        <f>IF('વિદ્યાર્થી માહિતી'!B61="","",'વિદ્યાર્થી માહિતી'!B61)</f>
        <v/>
      </c>
      <c r="P66" s="41" t="str">
        <f>IF('વિદ્યાર્થી માહિતી'!C61="","",'વિદ્યાર્થી માહિતી'!C61)</f>
        <v/>
      </c>
      <c r="Q66" s="101" t="str">
        <f>IF('વિદ્યાર્થી માહિતી'!C61="","",'T-1'!G64)</f>
        <v/>
      </c>
      <c r="R66" s="101" t="str">
        <f>IF('વિદ્યાર્થી માહિતી'!C61="","",'T-2'!G64)</f>
        <v/>
      </c>
      <c r="S66" s="101" t="str">
        <f>IF('વિદ્યાર્થી માહિતી'!C61="","",'T-3'!F64)</f>
        <v/>
      </c>
      <c r="T66" s="102" t="str">
        <f>IF('વિદ્યાર્થી માહિતી'!C61="","",આંતરિક!N64)</f>
        <v/>
      </c>
      <c r="U66" s="103" t="str">
        <f>IF('વિદ્યાર્થી માહિતી'!C61="","",ROUND(SUM(Q66:T66),0))</f>
        <v/>
      </c>
      <c r="V66" s="104" t="str">
        <f>IF('વિદ્યાર્થી માહિતી'!C61="","",IF(S66="LEFT","LEFT",ROUND(U66/2,0)))</f>
        <v/>
      </c>
      <c r="W66" s="105" t="str">
        <f>IF('વિદ્યાર્થી માહિતી'!C61="","",'સિદ્ધિ+કૃપા'!J64)</f>
        <v/>
      </c>
      <c r="X66" s="101" t="str">
        <f>IF('વિદ્યાર્થી માહિતી'!C61="","",'સિદ્ધિ+કૃપા'!K64)</f>
        <v/>
      </c>
      <c r="Y66" s="101" t="str">
        <f>IF('વિદ્યાર્થી માહિતી'!C61="","",IF(S66="LEFT","LEFT",SUM(V66:X66)))</f>
        <v/>
      </c>
      <c r="Z66" s="106" t="str">
        <f t="shared" si="4"/>
        <v/>
      </c>
      <c r="AB66" s="41" t="str">
        <f>IF('વિદ્યાર્થી માહિતી'!B61="","",'વિદ્યાર્થી માહિતી'!B61)</f>
        <v/>
      </c>
      <c r="AC66" s="41" t="str">
        <f>IF('વિદ્યાર્થી માહિતી'!C61="","",'વિદ્યાર્થી માહિતી'!C61)</f>
        <v/>
      </c>
      <c r="AD66" s="101" t="str">
        <f>IF('વિદ્યાર્થી માહિતી'!C61="","",'T-1'!H64)</f>
        <v/>
      </c>
      <c r="AE66" s="101" t="str">
        <f>IF('વિદ્યાર્થી માહિતી'!C61="","",'T-2'!H64)</f>
        <v/>
      </c>
      <c r="AF66" s="101" t="str">
        <f>IF('વિદ્યાર્થી માહિતી'!C61="","",'T-3'!G64)</f>
        <v/>
      </c>
      <c r="AG66" s="102" t="str">
        <f>IF('વિદ્યાર્થી માહિતી'!C61="","",આંતરિક!T64)</f>
        <v/>
      </c>
      <c r="AH66" s="103" t="str">
        <f>IF('વિદ્યાર્થી માહિતી'!C61="","",ROUND(SUM(AD66:AG66),0))</f>
        <v/>
      </c>
      <c r="AI66" s="104" t="str">
        <f>IF('વિદ્યાર્થી માહિતી'!C61="","",IF(AF66="LEFT","LEFT",ROUND(AH66/2,0)))</f>
        <v/>
      </c>
      <c r="AJ66" s="105" t="str">
        <f>IF('વિદ્યાર્થી માહિતી'!C61="","",'સિદ્ધિ+કૃપા'!M64)</f>
        <v/>
      </c>
      <c r="AK66" s="101" t="str">
        <f>IF('વિદ્યાર્થી માહિતી'!C61="","",'સિદ્ધિ+કૃપા'!N64)</f>
        <v/>
      </c>
      <c r="AL66" s="101" t="str">
        <f>IF('વિદ્યાર્થી માહિતી'!C61="","",IF(AF66="LEFT","LEFT",SUM(AI66:AK66)))</f>
        <v/>
      </c>
      <c r="AM66" s="106" t="str">
        <f t="shared" si="5"/>
        <v/>
      </c>
      <c r="AO66" s="41" t="str">
        <f>IF('વિદ્યાર્થી માહિતી'!B61="","",'વિદ્યાર્થી માહિતી'!B61)</f>
        <v/>
      </c>
      <c r="AP66" s="41" t="str">
        <f>IF('વિદ્યાર્થી માહિતી'!C61="","",'વિદ્યાર્થી માહિતી'!C61)</f>
        <v/>
      </c>
      <c r="AQ66" s="101" t="str">
        <f>IF('વિદ્યાર્થી માહિતી'!C61="","",'T-1'!I64)</f>
        <v/>
      </c>
      <c r="AR66" s="101" t="str">
        <f>IF('વિદ્યાર્થી માહિતી'!C61="","",'T-2'!I64)</f>
        <v/>
      </c>
      <c r="AS66" s="101" t="str">
        <f>IF('વિદ્યાર્થી માહિતી'!C61="","",'T-3'!H64)</f>
        <v/>
      </c>
      <c r="AT66" s="102" t="str">
        <f>IF('વિદ્યાર્થી માહિતી'!C61="","",આંતરિક!Z64)</f>
        <v/>
      </c>
      <c r="AU66" s="103" t="str">
        <f>IF('વિદ્યાર્થી માહિતી'!C61="","",ROUND(SUM(AQ66:AT66),0))</f>
        <v/>
      </c>
      <c r="AV66" s="104" t="str">
        <f>IF('વિદ્યાર્થી માહિતી'!C61="","",IF(AS66="LEFT","LEFT",ROUND(AU66/2,0)))</f>
        <v/>
      </c>
      <c r="AW66" s="105" t="str">
        <f>IF('વિદ્યાર્થી માહિતી'!C61="","",'સિદ્ધિ+કૃપા'!P64)</f>
        <v/>
      </c>
      <c r="AX66" s="101" t="str">
        <f>IF('વિદ્યાર્થી માહિતી'!C61="","",'સિદ્ધિ+કૃપા'!Q64)</f>
        <v/>
      </c>
      <c r="AY66" s="101" t="str">
        <f>IF('વિદ્યાર્થી માહિતી'!C61="","",IF(AS66="LEFT","LEFT",SUM(AV66:AX66)))</f>
        <v/>
      </c>
      <c r="AZ66" s="106" t="str">
        <f t="shared" si="6"/>
        <v/>
      </c>
      <c r="BB66" s="41" t="str">
        <f>IF('વિદ્યાર્થી માહિતી'!C61="","",'વિદ્યાર્થી માહિતી'!B61)</f>
        <v/>
      </c>
      <c r="BC66" s="41" t="str">
        <f>IF('વિદ્યાર્થી માહિતી'!C61="","",'વિદ્યાર્થી માહિતી'!C61)</f>
        <v/>
      </c>
      <c r="BD66" s="101" t="str">
        <f>IF('વિદ્યાર્થી માહિતી'!C61="","",'T-1'!J64)</f>
        <v/>
      </c>
      <c r="BE66" s="101" t="str">
        <f>IF('વિદ્યાર્થી માહિતી'!C61="","",'T-2'!J64)</f>
        <v/>
      </c>
      <c r="BF66" s="101" t="str">
        <f>IF('વિદ્યાર્થી માહિતી'!C61="","",'T-3'!I64)</f>
        <v/>
      </c>
      <c r="BG66" s="102" t="str">
        <f>IF('વિદ્યાર્થી માહિતી'!C61="","",આંતરિક!AF64)</f>
        <v/>
      </c>
      <c r="BH66" s="103" t="str">
        <f>IF('વિદ્યાર્થી માહિતી'!C61="","",ROUND(SUM(BD66:BG66),0))</f>
        <v/>
      </c>
      <c r="BI66" s="104" t="str">
        <f>IF('વિદ્યાર્થી માહિતી'!C61="","",IF(BF66="LEFT","LEFT",ROUND(BH66/2,0)))</f>
        <v/>
      </c>
      <c r="BJ66" s="105" t="str">
        <f>IF('વિદ્યાર્થી માહિતી'!C61="","",'સિદ્ધિ+કૃપા'!S64)</f>
        <v/>
      </c>
      <c r="BK66" s="101" t="str">
        <f>IF('વિદ્યાર્થી માહિતી'!C61="","",'સિદ્ધિ+કૃપા'!T64)</f>
        <v/>
      </c>
      <c r="BL66" s="101" t="str">
        <f>IF('વિદ્યાર્થી માહિતી'!C61="","",IF(BF66="LEFT","LEFT",SUM(BI66:BK66)))</f>
        <v/>
      </c>
      <c r="BM66" s="106" t="str">
        <f t="shared" si="7"/>
        <v/>
      </c>
      <c r="BO66" s="41" t="str">
        <f>IF('વિદ્યાર્થી માહિતી'!C61="","",'વિદ્યાર્થી માહિતી'!B61)</f>
        <v/>
      </c>
      <c r="BP66" s="41" t="str">
        <f>IF('વિદ્યાર્થી માહિતી'!C61="","",'વિદ્યાર્થી માહિતી'!C61)</f>
        <v/>
      </c>
      <c r="BQ66" s="101" t="str">
        <f>IF('વિદ્યાર્થી માહિતી'!C61="","",'T-1'!K64)</f>
        <v/>
      </c>
      <c r="BR66" s="101" t="str">
        <f>IF('વિદ્યાર્થી માહિતી'!C61="","",'T-2'!K64)</f>
        <v/>
      </c>
      <c r="BS66" s="101" t="str">
        <f>IF('વિદ્યાર્થી માહિતી'!C61="","",'T-3'!J64)</f>
        <v/>
      </c>
      <c r="BT66" s="102" t="str">
        <f>IF('વિદ્યાર્થી માહિતી'!C61="","",આંતરિક!AL64)</f>
        <v/>
      </c>
      <c r="BU66" s="103" t="str">
        <f>IF('વિદ્યાર્થી માહિતી'!C61="","",ROUND(SUM(BQ66:BT66),0))</f>
        <v/>
      </c>
      <c r="BV66" s="104" t="str">
        <f>IF('વિદ્યાર્થી માહિતી'!C61="","",IF(BS66="LEFT","LEFT",ROUND(BU66/2,0)))</f>
        <v/>
      </c>
      <c r="BW66" s="105" t="str">
        <f>IF('વિદ્યાર્થી માહિતી'!C61="","",'સિદ્ધિ+કૃપા'!V64)</f>
        <v/>
      </c>
      <c r="BX66" s="101" t="str">
        <f>IF('વિદ્યાર્થી માહિતી'!C61="","",'સિદ્ધિ+કૃપા'!W64)</f>
        <v/>
      </c>
      <c r="BY66" s="101" t="str">
        <f>IF('વિદ્યાર્થી માહિતી'!C61="","",IF(BS66="LEFT","LEFT",SUM(BV66:BX66)))</f>
        <v/>
      </c>
      <c r="BZ66" s="106" t="str">
        <f t="shared" si="8"/>
        <v/>
      </c>
      <c r="CB66" s="41" t="str">
        <f>IF('વિદ્યાર્થી માહિતી'!C61="","",'વિદ્યાર્થી માહિતી'!B61)</f>
        <v/>
      </c>
      <c r="CC66" s="41" t="str">
        <f>IF('વિદ્યાર્થી માહિતી'!C61="","",'વિદ્યાર્થી માહિતી'!C61)</f>
        <v/>
      </c>
      <c r="CD66" s="101" t="str">
        <f>IF('વિદ્યાર્થી માહિતી'!C61="","",'T-1'!L64)</f>
        <v/>
      </c>
      <c r="CE66" s="101" t="str">
        <f>IF('વિદ્યાર્થી માહિતી'!C61="","",'T-2'!L64)</f>
        <v/>
      </c>
      <c r="CF66" s="101" t="str">
        <f>IF('વિદ્યાર્થી માહિતી'!C61="","",'T-3'!K64)</f>
        <v/>
      </c>
      <c r="CG66" s="102" t="str">
        <f>IF('વિદ્યાર્થી માહિતી'!C61="","",આંતરિક!AR64)</f>
        <v/>
      </c>
      <c r="CH66" s="103" t="str">
        <f>IF('વિદ્યાર્થી માહિતી'!C61="","",ROUND(SUM(CD66:CG66),0))</f>
        <v/>
      </c>
      <c r="CI66" s="104" t="str">
        <f>IF('વિદ્યાર્થી માહિતી'!C61="","",IF(CF66="LEFT","LEFT",ROUND(CH66/2,0)))</f>
        <v/>
      </c>
      <c r="CJ66" s="105" t="str">
        <f>IF('વિદ્યાર્થી માહિતી'!C61="","",'સિદ્ધિ+કૃપા'!Y64)</f>
        <v/>
      </c>
      <c r="CK66" s="101" t="str">
        <f>IF('વિદ્યાર્થી માહિતી'!C61="","",'સિદ્ધિ+કૃપા'!Z64)</f>
        <v/>
      </c>
      <c r="CL66" s="101" t="str">
        <f>IF('વિદ્યાર્થી માહિતી'!C61="","",IF(CF66="LEFT","LEFT",SUM(CI66:CK66)))</f>
        <v/>
      </c>
      <c r="CM66" s="106" t="str">
        <f t="shared" si="9"/>
        <v/>
      </c>
      <c r="CO66" s="41" t="str">
        <f>IF('વિદ્યાર્થી માહિતી'!B61="","",'વિદ્યાર્થી માહિતી'!B61)</f>
        <v/>
      </c>
      <c r="CP66" s="41" t="str">
        <f>IF('વિદ્યાર્થી માહિતી'!C61="","",'વિદ્યાર્થી માહિતી'!C61)</f>
        <v/>
      </c>
      <c r="CQ66" s="101" t="str">
        <f>IF('વિદ્યાર્થી માહિતી'!C61="","",'T-3'!L64)</f>
        <v/>
      </c>
      <c r="CR66" s="101" t="str">
        <f>IF('વિદ્યાર્થી માહિતી'!C61="","",'T-3'!M64)</f>
        <v/>
      </c>
      <c r="CS66" s="102" t="str">
        <f>IF('વિદ્યાર્થી માહિતી'!C61="","",આંતરિક!AV64)</f>
        <v/>
      </c>
      <c r="CT66" s="104" t="str">
        <f>IF('વિદ્યાર્થી માહિતી'!C61="","",SUM(CQ66:CS66))</f>
        <v/>
      </c>
      <c r="CU66" s="105" t="str">
        <f>IF('વિદ્યાર્થી માહિતી'!C61="","",'સિદ્ધિ+કૃપા'!AB64)</f>
        <v/>
      </c>
      <c r="CV66" s="101" t="str">
        <f>IF('વિદ્યાર્થી માહિતી'!C61="","",'સિદ્ધિ+કૃપા'!AC64)</f>
        <v/>
      </c>
      <c r="CW66" s="101" t="str">
        <f>IF('વિદ્યાર્થી માહિતી'!C61="","",SUM(CT66:CV66))</f>
        <v/>
      </c>
      <c r="CX66" s="106" t="str">
        <f t="shared" si="10"/>
        <v/>
      </c>
      <c r="CZ66" s="41" t="str">
        <f>IF('વિદ્યાર્થી માહિતી'!C61="","",'વિદ્યાર્થી માહિતી'!B61)</f>
        <v/>
      </c>
      <c r="DA66" s="41" t="str">
        <f>IF('વિદ્યાર્થી માહિતી'!C61="","",'વિદ્યાર્થી માહિતી'!C61)</f>
        <v/>
      </c>
      <c r="DB66" s="101" t="str">
        <f>IF('વિદ્યાર્થી માહિતી'!C61="","",'T-3'!N64)</f>
        <v/>
      </c>
      <c r="DC66" s="101" t="str">
        <f>IF('વિદ્યાર્થી માહિતી'!C61="","",'T-3'!O64)</f>
        <v/>
      </c>
      <c r="DD66" s="102" t="str">
        <f>IF('વિદ્યાર્થી માહિતી'!C61="","",આંતરિક!AZ64)</f>
        <v/>
      </c>
      <c r="DE66" s="104" t="str">
        <f>IF('વિદ્યાર્થી માહિતી'!C61="","",SUM(DB66:DD66))</f>
        <v/>
      </c>
      <c r="DF66" s="105" t="str">
        <f>IF('વિદ્યાર્થી માહિતી'!C61="","",'સિદ્ધિ+કૃપા'!AE64)</f>
        <v/>
      </c>
      <c r="DG66" s="101" t="str">
        <f>IF('વિદ્યાર્થી માહિતી'!C61="","",'સિદ્ધિ+કૃપા'!AF64)</f>
        <v/>
      </c>
      <c r="DH66" s="101" t="str">
        <f>IF('વિદ્યાર્થી માહિતી'!C61="","",SUM(DE66:DG66))</f>
        <v/>
      </c>
      <c r="DI66" s="106" t="str">
        <f t="shared" si="11"/>
        <v/>
      </c>
      <c r="DJ66" s="25" t="str">
        <f>IF('વિદ્યાર્થી માહિતી'!M61="","",'વિદ્યાર્થી માહિતી'!M61)</f>
        <v/>
      </c>
      <c r="DK66" s="41" t="str">
        <f>IF('વિદ્યાર્થી માહિતી'!C61="","",'વિદ્યાર્થી માહિતી'!B61)</f>
        <v/>
      </c>
      <c r="DL66" s="41" t="str">
        <f>IF('વિદ્યાર્થી માહિતી'!C61="","",'વિદ્યાર્થી માહિતી'!C61)</f>
        <v/>
      </c>
      <c r="DM66" s="101" t="str">
        <f>IF('વિદ્યાર્થી માહિતી'!C61="","",'T-3'!P64)</f>
        <v/>
      </c>
      <c r="DN66" s="101" t="str">
        <f>IF('વિદ્યાર્થી માહિતી'!C61="","",'T-3'!Q64)</f>
        <v/>
      </c>
      <c r="DO66" s="102" t="str">
        <f>IF('વિદ્યાર્થી માહિતી'!C61="","",આંતરિક!BD64)</f>
        <v/>
      </c>
      <c r="DP66" s="104" t="str">
        <f>IF('વિદ્યાર્થી માહિતી'!C61="","",SUM(DM66:DO66))</f>
        <v/>
      </c>
      <c r="DQ66" s="105" t="str">
        <f>IF('વિદ્યાર્થી માહિતી'!C61="","",'સિદ્ધિ+કૃપા'!AH64)</f>
        <v/>
      </c>
      <c r="DR66" s="101" t="str">
        <f>IF('વિદ્યાર્થી માહિતી'!C61="","",'સિદ્ધિ+કૃપા'!AI64)</f>
        <v/>
      </c>
      <c r="DS66" s="101" t="str">
        <f>IF('વિદ્યાર્થી માહિતી'!C61="","",SUM(DP66:DR66))</f>
        <v/>
      </c>
      <c r="DT66" s="106" t="str">
        <f t="shared" si="12"/>
        <v/>
      </c>
      <c r="DU66" s="255" t="str">
        <f>IF('વિદ્યાર્થી માહિતી'!C61="","",IF(I66="LEFT","LEFT",IF(V66="LEFT","LEFT",IF(AI66="LEFT","LEFT",IF(AV66="LEFT","LEFT",IF(BI66="LEFT","LEFT",IF(BV66="LEFT","LEFT",IF(CI66="LEFT","LEFT","P"))))))))</f>
        <v/>
      </c>
      <c r="DV66" s="255" t="str">
        <f>IF('વિદ્યાર્થી માહિતી'!C61="","",IF(DU66="LEFT","LEFT",IF(L66&lt;33,"નાપાસ",IF(Y66&lt;33,"નાપાસ",IF(AL66&lt;33,"નાપાસ",IF(AY66&lt;33,"નાપાસ",IF(BL66&lt;33,"નાપાસ",IF(BY66&lt;33,"નાપાસ",IF(CL66&lt;33,"નાપાસ",IF(CW66&lt;33,"નાપાસ",IF(DH66&lt;33,"નાપાસ",IF(DS66&lt;33,"નાપાસ","પાસ"))))))))))))</f>
        <v/>
      </c>
      <c r="DW66" s="255" t="str">
        <f>IF('વિદ્યાર્થી માહિતી'!C61="","",IF(J66&gt;0,"સિદ્ધિગુણથી પાસ",IF(W66&gt;0,"સિદ્ધિગુણથી પાસ",IF(AJ66&gt;0,"સિદ્ધિગુણથી પાસ",IF(AW66&gt;0,"સિદ્ધિગુણથી પાસ",IF(BJ66&gt;0,"સિદ્ધિગુણથી પાસ",IF(BW66&gt;0,"સિદ્ધિગુણથી પાસ",IF(CJ66&gt;0,"સિદ્ધિગુણથી પાસ",DV66))))))))</f>
        <v/>
      </c>
      <c r="DX66" s="255" t="str">
        <f>IF('વિદ્યાર્થી માહિતી'!C61="","",IF(K66&gt;0,"કૃપાગુણથી પાસ",IF(X66&gt;0,"કૃપાગુણથી પાસ",IF(AK66&gt;0,"કૃપાગુણથી પાસ",IF(AX66&gt;0,"કૃપાગુણથી પાસ",IF(BK66&gt;0,"કૃપાગુણથી પાસ",IF(BX66&gt;0,"કૃપાગુણથી પાસ",IF(CK66&gt;0,"કૃપાગુણથી પાસ",DV66))))))))</f>
        <v/>
      </c>
      <c r="DY66" s="255" t="str">
        <f>IF('સમગ્ર પરિણામ '!DX66="કૃપાગુણથી પાસ","કૃપાગુણથી પાસ",IF(DW66="સિદ્ધિગુણથી પાસ","સિદ્ધિગુણથી પાસ",DX66))</f>
        <v/>
      </c>
      <c r="DZ66" s="130" t="str">
        <f>IF('વિદ્યાર્થી માહિતી'!C61="","",'વિદ્યાર્થી માહિતી'!G61)</f>
        <v/>
      </c>
      <c r="EA66" s="45" t="str">
        <f>'S1'!N63</f>
        <v/>
      </c>
    </row>
    <row r="67" spans="1:131" ht="23.25" customHeight="1" x14ac:dyDescent="0.2">
      <c r="A67" s="41">
        <f>'વિદ્યાર્થી માહિતી'!A62</f>
        <v>61</v>
      </c>
      <c r="B67" s="41" t="str">
        <f>IF('વિદ્યાર્થી માહિતી'!B62="","",'વિદ્યાર્થી માહિતી'!B62)</f>
        <v/>
      </c>
      <c r="C67" s="52" t="str">
        <f>IF('વિદ્યાર્થી માહિતી'!C62="","",'વિદ્યાર્થી માહિતી'!C62)</f>
        <v/>
      </c>
      <c r="D67" s="101" t="str">
        <f>IF('વિદ્યાર્થી માહિતી'!C62="","",'T-1'!F65)</f>
        <v/>
      </c>
      <c r="E67" s="101" t="str">
        <f>IF('વિદ્યાર્થી માહિતી'!C62="","",'T-2'!F65)</f>
        <v/>
      </c>
      <c r="F67" s="101" t="str">
        <f>IF('વિદ્યાર્થી માહિતી'!C62="","",'T-3'!E65)</f>
        <v/>
      </c>
      <c r="G67" s="102" t="str">
        <f>IF('વિદ્યાર્થી માહિતી'!C62="","",આંતરિક!H65)</f>
        <v/>
      </c>
      <c r="H67" s="103" t="str">
        <f t="shared" si="0"/>
        <v/>
      </c>
      <c r="I67" s="104" t="str">
        <f t="shared" si="1"/>
        <v/>
      </c>
      <c r="J67" s="105" t="str">
        <f>IF('વિદ્યાર્થી માહિતી'!C62="","",'સિદ્ધિ+કૃપા'!G65)</f>
        <v/>
      </c>
      <c r="K67" s="101" t="str">
        <f>IF('વિદ્યાર્થી માહિતી'!C62="","",'સિદ્ધિ+કૃપા'!H65)</f>
        <v/>
      </c>
      <c r="L67" s="101" t="str">
        <f t="shared" si="2"/>
        <v/>
      </c>
      <c r="M67" s="106" t="str">
        <f t="shared" si="3"/>
        <v/>
      </c>
      <c r="O67" s="41" t="str">
        <f>IF('વિદ્યાર્થી માહિતી'!B62="","",'વિદ્યાર્થી માહિતી'!B62)</f>
        <v/>
      </c>
      <c r="P67" s="41" t="str">
        <f>IF('વિદ્યાર્થી માહિતી'!C62="","",'વિદ્યાર્થી માહિતી'!C62)</f>
        <v/>
      </c>
      <c r="Q67" s="101" t="str">
        <f>IF('વિદ્યાર્થી માહિતી'!C62="","",'T-1'!G65)</f>
        <v/>
      </c>
      <c r="R67" s="101" t="str">
        <f>IF('વિદ્યાર્થી માહિતી'!C62="","",'T-2'!G65)</f>
        <v/>
      </c>
      <c r="S67" s="101" t="str">
        <f>IF('વિદ્યાર્થી માહિતી'!C62="","",'T-3'!F65)</f>
        <v/>
      </c>
      <c r="T67" s="102" t="str">
        <f>IF('વિદ્યાર્થી માહિતી'!C62="","",આંતરિક!N65)</f>
        <v/>
      </c>
      <c r="U67" s="103" t="str">
        <f>IF('વિદ્યાર્થી માહિતી'!C62="","",ROUND(SUM(Q67:T67),0))</f>
        <v/>
      </c>
      <c r="V67" s="104" t="str">
        <f>IF('વિદ્યાર્થી માહિતી'!C62="","",IF(S67="LEFT","LEFT",ROUND(U67/2,0)))</f>
        <v/>
      </c>
      <c r="W67" s="105" t="str">
        <f>IF('વિદ્યાર્થી માહિતી'!C62="","",'સિદ્ધિ+કૃપા'!J65)</f>
        <v/>
      </c>
      <c r="X67" s="101" t="str">
        <f>IF('વિદ્યાર્થી માહિતી'!C62="","",'સિદ્ધિ+કૃપા'!K65)</f>
        <v/>
      </c>
      <c r="Y67" s="101" t="str">
        <f>IF('વિદ્યાર્થી માહિતી'!C62="","",IF(S67="LEFT","LEFT",SUM(V67:X67)))</f>
        <v/>
      </c>
      <c r="Z67" s="106" t="str">
        <f t="shared" si="4"/>
        <v/>
      </c>
      <c r="AB67" s="41" t="str">
        <f>IF('વિદ્યાર્થી માહિતી'!B62="","",'વિદ્યાર્થી માહિતી'!B62)</f>
        <v/>
      </c>
      <c r="AC67" s="41" t="str">
        <f>IF('વિદ્યાર્થી માહિતી'!C62="","",'વિદ્યાર્થી માહિતી'!C62)</f>
        <v/>
      </c>
      <c r="AD67" s="101" t="str">
        <f>IF('વિદ્યાર્થી માહિતી'!C62="","",'T-1'!H65)</f>
        <v/>
      </c>
      <c r="AE67" s="101" t="str">
        <f>IF('વિદ્યાર્થી માહિતી'!C62="","",'T-2'!H65)</f>
        <v/>
      </c>
      <c r="AF67" s="101" t="str">
        <f>IF('વિદ્યાર્થી માહિતી'!C62="","",'T-3'!G65)</f>
        <v/>
      </c>
      <c r="AG67" s="102" t="str">
        <f>IF('વિદ્યાર્થી માહિતી'!C62="","",આંતરિક!T65)</f>
        <v/>
      </c>
      <c r="AH67" s="103" t="str">
        <f>IF('વિદ્યાર્થી માહિતી'!C62="","",ROUND(SUM(AD67:AG67),0))</f>
        <v/>
      </c>
      <c r="AI67" s="104" t="str">
        <f>IF('વિદ્યાર્થી માહિતી'!C62="","",IF(AF67="LEFT","LEFT",ROUND(AH67/2,0)))</f>
        <v/>
      </c>
      <c r="AJ67" s="105" t="str">
        <f>IF('વિદ્યાર્થી માહિતી'!C62="","",'સિદ્ધિ+કૃપા'!M65)</f>
        <v/>
      </c>
      <c r="AK67" s="101" t="str">
        <f>IF('વિદ્યાર્થી માહિતી'!C62="","",'સિદ્ધિ+કૃપા'!N65)</f>
        <v/>
      </c>
      <c r="AL67" s="101" t="str">
        <f>IF('વિદ્યાર્થી માહિતી'!C62="","",IF(AF67="LEFT","LEFT",SUM(AI67:AK67)))</f>
        <v/>
      </c>
      <c r="AM67" s="106" t="str">
        <f t="shared" si="5"/>
        <v/>
      </c>
      <c r="AO67" s="41" t="str">
        <f>IF('વિદ્યાર્થી માહિતી'!B62="","",'વિદ્યાર્થી માહિતી'!B62)</f>
        <v/>
      </c>
      <c r="AP67" s="41" t="str">
        <f>IF('વિદ્યાર્થી માહિતી'!C62="","",'વિદ્યાર્થી માહિતી'!C62)</f>
        <v/>
      </c>
      <c r="AQ67" s="101" t="str">
        <f>IF('વિદ્યાર્થી માહિતી'!C62="","",'T-1'!I65)</f>
        <v/>
      </c>
      <c r="AR67" s="101" t="str">
        <f>IF('વિદ્યાર્થી માહિતી'!C62="","",'T-2'!I65)</f>
        <v/>
      </c>
      <c r="AS67" s="101" t="str">
        <f>IF('વિદ્યાર્થી માહિતી'!C62="","",'T-3'!H65)</f>
        <v/>
      </c>
      <c r="AT67" s="102" t="str">
        <f>IF('વિદ્યાર્થી માહિતી'!C62="","",આંતરિક!Z65)</f>
        <v/>
      </c>
      <c r="AU67" s="103" t="str">
        <f>IF('વિદ્યાર્થી માહિતી'!C62="","",ROUND(SUM(AQ67:AT67),0))</f>
        <v/>
      </c>
      <c r="AV67" s="104" t="str">
        <f>IF('વિદ્યાર્થી માહિતી'!C62="","",IF(AS67="LEFT","LEFT",ROUND(AU67/2,0)))</f>
        <v/>
      </c>
      <c r="AW67" s="105" t="str">
        <f>IF('વિદ્યાર્થી માહિતી'!C62="","",'સિદ્ધિ+કૃપા'!P65)</f>
        <v/>
      </c>
      <c r="AX67" s="101" t="str">
        <f>IF('વિદ્યાર્થી માહિતી'!C62="","",'સિદ્ધિ+કૃપા'!Q65)</f>
        <v/>
      </c>
      <c r="AY67" s="101" t="str">
        <f>IF('વિદ્યાર્થી માહિતી'!C62="","",IF(AS67="LEFT","LEFT",SUM(AV67:AX67)))</f>
        <v/>
      </c>
      <c r="AZ67" s="106" t="str">
        <f t="shared" si="6"/>
        <v/>
      </c>
      <c r="BB67" s="41" t="str">
        <f>IF('વિદ્યાર્થી માહિતી'!C62="","",'વિદ્યાર્થી માહિતી'!B62)</f>
        <v/>
      </c>
      <c r="BC67" s="41" t="str">
        <f>IF('વિદ્યાર્થી માહિતી'!C62="","",'વિદ્યાર્થી માહિતી'!C62)</f>
        <v/>
      </c>
      <c r="BD67" s="101" t="str">
        <f>IF('વિદ્યાર્થી માહિતી'!C62="","",'T-1'!J65)</f>
        <v/>
      </c>
      <c r="BE67" s="101" t="str">
        <f>IF('વિદ્યાર્થી માહિતી'!C62="","",'T-2'!J65)</f>
        <v/>
      </c>
      <c r="BF67" s="101" t="str">
        <f>IF('વિદ્યાર્થી માહિતી'!C62="","",'T-3'!I65)</f>
        <v/>
      </c>
      <c r="BG67" s="102" t="str">
        <f>IF('વિદ્યાર્થી માહિતી'!C62="","",આંતરિક!AF65)</f>
        <v/>
      </c>
      <c r="BH67" s="103" t="str">
        <f>IF('વિદ્યાર્થી માહિતી'!C62="","",ROUND(SUM(BD67:BG67),0))</f>
        <v/>
      </c>
      <c r="BI67" s="104" t="str">
        <f>IF('વિદ્યાર્થી માહિતી'!C62="","",IF(BF67="LEFT","LEFT",ROUND(BH67/2,0)))</f>
        <v/>
      </c>
      <c r="BJ67" s="105" t="str">
        <f>IF('વિદ્યાર્થી માહિતી'!C62="","",'સિદ્ધિ+કૃપા'!S65)</f>
        <v/>
      </c>
      <c r="BK67" s="101" t="str">
        <f>IF('વિદ્યાર્થી માહિતી'!C62="","",'સિદ્ધિ+કૃપા'!T65)</f>
        <v/>
      </c>
      <c r="BL67" s="101" t="str">
        <f>IF('વિદ્યાર્થી માહિતી'!C62="","",IF(BF67="LEFT","LEFT",SUM(BI67:BK67)))</f>
        <v/>
      </c>
      <c r="BM67" s="106" t="str">
        <f t="shared" si="7"/>
        <v/>
      </c>
      <c r="BO67" s="41" t="str">
        <f>IF('વિદ્યાર્થી માહિતી'!C62="","",'વિદ્યાર્થી માહિતી'!B62)</f>
        <v/>
      </c>
      <c r="BP67" s="41" t="str">
        <f>IF('વિદ્યાર્થી માહિતી'!C62="","",'વિદ્યાર્થી માહિતી'!C62)</f>
        <v/>
      </c>
      <c r="BQ67" s="101" t="str">
        <f>IF('વિદ્યાર્થી માહિતી'!C62="","",'T-1'!K65)</f>
        <v/>
      </c>
      <c r="BR67" s="101" t="str">
        <f>IF('વિદ્યાર્થી માહિતી'!C62="","",'T-2'!K65)</f>
        <v/>
      </c>
      <c r="BS67" s="101" t="str">
        <f>IF('વિદ્યાર્થી માહિતી'!C62="","",'T-3'!J65)</f>
        <v/>
      </c>
      <c r="BT67" s="102" t="str">
        <f>IF('વિદ્યાર્થી માહિતી'!C62="","",આંતરિક!AL65)</f>
        <v/>
      </c>
      <c r="BU67" s="103" t="str">
        <f>IF('વિદ્યાર્થી માહિતી'!C62="","",ROUND(SUM(BQ67:BT67),0))</f>
        <v/>
      </c>
      <c r="BV67" s="104" t="str">
        <f>IF('વિદ્યાર્થી માહિતી'!C62="","",IF(BS67="LEFT","LEFT",ROUND(BU67/2,0)))</f>
        <v/>
      </c>
      <c r="BW67" s="105" t="str">
        <f>IF('વિદ્યાર્થી માહિતી'!C62="","",'સિદ્ધિ+કૃપા'!V65)</f>
        <v/>
      </c>
      <c r="BX67" s="101" t="str">
        <f>IF('વિદ્યાર્થી માહિતી'!C62="","",'સિદ્ધિ+કૃપા'!W65)</f>
        <v/>
      </c>
      <c r="BY67" s="101" t="str">
        <f>IF('વિદ્યાર્થી માહિતી'!C62="","",IF(BS67="LEFT","LEFT",SUM(BV67:BX67)))</f>
        <v/>
      </c>
      <c r="BZ67" s="106" t="str">
        <f t="shared" si="8"/>
        <v/>
      </c>
      <c r="CB67" s="41" t="str">
        <f>IF('વિદ્યાર્થી માહિતી'!C62="","",'વિદ્યાર્થી માહિતી'!B62)</f>
        <v/>
      </c>
      <c r="CC67" s="41" t="str">
        <f>IF('વિદ્યાર્થી માહિતી'!C62="","",'વિદ્યાર્થી માહિતી'!C62)</f>
        <v/>
      </c>
      <c r="CD67" s="101" t="str">
        <f>IF('વિદ્યાર્થી માહિતી'!C62="","",'T-1'!L65)</f>
        <v/>
      </c>
      <c r="CE67" s="101" t="str">
        <f>IF('વિદ્યાર્થી માહિતી'!C62="","",'T-2'!L65)</f>
        <v/>
      </c>
      <c r="CF67" s="101" t="str">
        <f>IF('વિદ્યાર્થી માહિતી'!C62="","",'T-3'!K65)</f>
        <v/>
      </c>
      <c r="CG67" s="102" t="str">
        <f>IF('વિદ્યાર્થી માહિતી'!C62="","",આંતરિક!AR65)</f>
        <v/>
      </c>
      <c r="CH67" s="103" t="str">
        <f>IF('વિદ્યાર્થી માહિતી'!C62="","",ROUND(SUM(CD67:CG67),0))</f>
        <v/>
      </c>
      <c r="CI67" s="104" t="str">
        <f>IF('વિદ્યાર્થી માહિતી'!C62="","",IF(CF67="LEFT","LEFT",ROUND(CH67/2,0)))</f>
        <v/>
      </c>
      <c r="CJ67" s="105" t="str">
        <f>IF('વિદ્યાર્થી માહિતી'!C62="","",'સિદ્ધિ+કૃપા'!Y65)</f>
        <v/>
      </c>
      <c r="CK67" s="101" t="str">
        <f>IF('વિદ્યાર્થી માહિતી'!C62="","",'સિદ્ધિ+કૃપા'!Z65)</f>
        <v/>
      </c>
      <c r="CL67" s="101" t="str">
        <f>IF('વિદ્યાર્થી માહિતી'!C62="","",IF(CF67="LEFT","LEFT",SUM(CI67:CK67)))</f>
        <v/>
      </c>
      <c r="CM67" s="106" t="str">
        <f t="shared" si="9"/>
        <v/>
      </c>
      <c r="CO67" s="41" t="str">
        <f>IF('વિદ્યાર્થી માહિતી'!B62="","",'વિદ્યાર્થી માહિતી'!B62)</f>
        <v/>
      </c>
      <c r="CP67" s="41" t="str">
        <f>IF('વિદ્યાર્થી માહિતી'!C62="","",'વિદ્યાર્થી માહિતી'!C62)</f>
        <v/>
      </c>
      <c r="CQ67" s="101" t="str">
        <f>IF('વિદ્યાર્થી માહિતી'!C62="","",'T-3'!L65)</f>
        <v/>
      </c>
      <c r="CR67" s="101" t="str">
        <f>IF('વિદ્યાર્થી માહિતી'!C62="","",'T-3'!M65)</f>
        <v/>
      </c>
      <c r="CS67" s="102" t="str">
        <f>IF('વિદ્યાર્થી માહિતી'!C62="","",આંતરિક!AV65)</f>
        <v/>
      </c>
      <c r="CT67" s="104" t="str">
        <f>IF('વિદ્યાર્થી માહિતી'!C62="","",SUM(CQ67:CS67))</f>
        <v/>
      </c>
      <c r="CU67" s="105" t="str">
        <f>IF('વિદ્યાર્થી માહિતી'!C62="","",'સિદ્ધિ+કૃપા'!AB65)</f>
        <v/>
      </c>
      <c r="CV67" s="101" t="str">
        <f>IF('વિદ્યાર્થી માહિતી'!C62="","",'સિદ્ધિ+કૃપા'!AC65)</f>
        <v/>
      </c>
      <c r="CW67" s="101" t="str">
        <f>IF('વિદ્યાર્થી માહિતી'!C62="","",SUM(CT67:CV67))</f>
        <v/>
      </c>
      <c r="CX67" s="106" t="str">
        <f t="shared" si="10"/>
        <v/>
      </c>
      <c r="CZ67" s="41" t="str">
        <f>IF('વિદ્યાર્થી માહિતી'!C62="","",'વિદ્યાર્થી માહિતી'!B62)</f>
        <v/>
      </c>
      <c r="DA67" s="41" t="str">
        <f>IF('વિદ્યાર્થી માહિતી'!C62="","",'વિદ્યાર્થી માહિતી'!C62)</f>
        <v/>
      </c>
      <c r="DB67" s="101" t="str">
        <f>IF('વિદ્યાર્થી માહિતી'!C62="","",'T-3'!N65)</f>
        <v/>
      </c>
      <c r="DC67" s="101" t="str">
        <f>IF('વિદ્યાર્થી માહિતી'!C62="","",'T-3'!O65)</f>
        <v/>
      </c>
      <c r="DD67" s="102" t="str">
        <f>IF('વિદ્યાર્થી માહિતી'!C62="","",આંતરિક!AZ65)</f>
        <v/>
      </c>
      <c r="DE67" s="104" t="str">
        <f>IF('વિદ્યાર્થી માહિતી'!C62="","",SUM(DB67:DD67))</f>
        <v/>
      </c>
      <c r="DF67" s="105" t="str">
        <f>IF('વિદ્યાર્થી માહિતી'!C62="","",'સિદ્ધિ+કૃપા'!AE65)</f>
        <v/>
      </c>
      <c r="DG67" s="101" t="str">
        <f>IF('વિદ્યાર્થી માહિતી'!C62="","",'સિદ્ધિ+કૃપા'!AF65)</f>
        <v/>
      </c>
      <c r="DH67" s="101" t="str">
        <f>IF('વિદ્યાર્થી માહિતી'!C62="","",SUM(DE67:DG67))</f>
        <v/>
      </c>
      <c r="DI67" s="106" t="str">
        <f t="shared" si="11"/>
        <v/>
      </c>
      <c r="DJ67" s="25" t="str">
        <f>IF('વિદ્યાર્થી માહિતી'!M62="","",'વિદ્યાર્થી માહિતી'!M62)</f>
        <v/>
      </c>
      <c r="DK67" s="41" t="str">
        <f>IF('વિદ્યાર્થી માહિતી'!C62="","",'વિદ્યાર્થી માહિતી'!B62)</f>
        <v/>
      </c>
      <c r="DL67" s="41" t="str">
        <f>IF('વિદ્યાર્થી માહિતી'!C62="","",'વિદ્યાર્થી માહિતી'!C62)</f>
        <v/>
      </c>
      <c r="DM67" s="101" t="str">
        <f>IF('વિદ્યાર્થી માહિતી'!C62="","",'T-3'!P65)</f>
        <v/>
      </c>
      <c r="DN67" s="101" t="str">
        <f>IF('વિદ્યાર્થી માહિતી'!C62="","",'T-3'!Q65)</f>
        <v/>
      </c>
      <c r="DO67" s="102" t="str">
        <f>IF('વિદ્યાર્થી માહિતી'!C62="","",આંતરિક!BD65)</f>
        <v/>
      </c>
      <c r="DP67" s="104" t="str">
        <f>IF('વિદ્યાર્થી માહિતી'!C62="","",SUM(DM67:DO67))</f>
        <v/>
      </c>
      <c r="DQ67" s="105" t="str">
        <f>IF('વિદ્યાર્થી માહિતી'!C62="","",'સિદ્ધિ+કૃપા'!AH65)</f>
        <v/>
      </c>
      <c r="DR67" s="101" t="str">
        <f>IF('વિદ્યાર્થી માહિતી'!C62="","",'સિદ્ધિ+કૃપા'!AI65)</f>
        <v/>
      </c>
      <c r="DS67" s="101" t="str">
        <f>IF('વિદ્યાર્થી માહિતી'!C62="","",SUM(DP67:DR67))</f>
        <v/>
      </c>
      <c r="DT67" s="106" t="str">
        <f t="shared" si="12"/>
        <v/>
      </c>
      <c r="DU67" s="255" t="str">
        <f>IF('વિદ્યાર્થી માહિતી'!C62="","",IF(I67="LEFT","LEFT",IF(V67="LEFT","LEFT",IF(AI67="LEFT","LEFT",IF(AV67="LEFT","LEFT",IF(BI67="LEFT","LEFT",IF(BV67="LEFT","LEFT",IF(CI67="LEFT","LEFT","P"))))))))</f>
        <v/>
      </c>
      <c r="DV67" s="255" t="str">
        <f>IF('વિદ્યાર્થી માહિતી'!C62="","",IF(DU67="LEFT","LEFT",IF(L67&lt;33,"નાપાસ",IF(Y67&lt;33,"નાપાસ",IF(AL67&lt;33,"નાપાસ",IF(AY67&lt;33,"નાપાસ",IF(BL67&lt;33,"નાપાસ",IF(BY67&lt;33,"નાપાસ",IF(CL67&lt;33,"નાપાસ",IF(CW67&lt;33,"નાપાસ",IF(DH67&lt;33,"નાપાસ",IF(DS67&lt;33,"નાપાસ","પાસ"))))))))))))</f>
        <v/>
      </c>
      <c r="DW67" s="255" t="str">
        <f>IF('વિદ્યાર્થી માહિતી'!C62="","",IF(J67&gt;0,"સિદ્ધિગુણથી પાસ",IF(W67&gt;0,"સિદ્ધિગુણથી પાસ",IF(AJ67&gt;0,"સિદ્ધિગુણથી પાસ",IF(AW67&gt;0,"સિદ્ધિગુણથી પાસ",IF(BJ67&gt;0,"સિદ્ધિગુણથી પાસ",IF(BW67&gt;0,"સિદ્ધિગુણથી પાસ",IF(CJ67&gt;0,"સિદ્ધિગુણથી પાસ",DV67))))))))</f>
        <v/>
      </c>
      <c r="DX67" s="255" t="str">
        <f>IF('વિદ્યાર્થી માહિતી'!C62="","",IF(K67&gt;0,"કૃપાગુણથી પાસ",IF(X67&gt;0,"કૃપાગુણથી પાસ",IF(AK67&gt;0,"કૃપાગુણથી પાસ",IF(AX67&gt;0,"કૃપાગુણથી પાસ",IF(BK67&gt;0,"કૃપાગુણથી પાસ",IF(BX67&gt;0,"કૃપાગુણથી પાસ",IF(CK67&gt;0,"કૃપાગુણથી પાસ",DV67))))))))</f>
        <v/>
      </c>
      <c r="DY67" s="255" t="str">
        <f>IF('સમગ્ર પરિણામ '!DX67="કૃપાગુણથી પાસ","કૃપાગુણથી પાસ",IF(DW67="સિદ્ધિગુણથી પાસ","સિદ્ધિગુણથી પાસ",DX67))</f>
        <v/>
      </c>
      <c r="DZ67" s="130" t="str">
        <f>IF('વિદ્યાર્થી માહિતી'!C62="","",'વિદ્યાર્થી માહિતી'!G62)</f>
        <v/>
      </c>
      <c r="EA67" s="45" t="str">
        <f>'S1'!N64</f>
        <v/>
      </c>
    </row>
    <row r="68" spans="1:131" ht="23.25" customHeight="1" x14ac:dyDescent="0.2">
      <c r="A68" s="41">
        <f>'વિદ્યાર્થી માહિતી'!A63</f>
        <v>62</v>
      </c>
      <c r="B68" s="41" t="str">
        <f>IF('વિદ્યાર્થી માહિતી'!B63="","",'વિદ્યાર્થી માહિતી'!B63)</f>
        <v/>
      </c>
      <c r="C68" s="52" t="str">
        <f>IF('વિદ્યાર્થી માહિતી'!C63="","",'વિદ્યાર્થી માહિતી'!C63)</f>
        <v/>
      </c>
      <c r="D68" s="101" t="str">
        <f>IF('વિદ્યાર્થી માહિતી'!C63="","",'T-1'!F66)</f>
        <v/>
      </c>
      <c r="E68" s="101" t="str">
        <f>IF('વિદ્યાર્થી માહિતી'!C63="","",'T-2'!F66)</f>
        <v/>
      </c>
      <c r="F68" s="101" t="str">
        <f>IF('વિદ્યાર્થી માહિતી'!C63="","",'T-3'!E66)</f>
        <v/>
      </c>
      <c r="G68" s="102" t="str">
        <f>IF('વિદ્યાર્થી માહિતી'!C63="","",આંતરિક!H66)</f>
        <v/>
      </c>
      <c r="H68" s="103" t="str">
        <f t="shared" si="0"/>
        <v/>
      </c>
      <c r="I68" s="104" t="str">
        <f t="shared" si="1"/>
        <v/>
      </c>
      <c r="J68" s="105" t="str">
        <f>IF('વિદ્યાર્થી માહિતી'!C63="","",'સિદ્ધિ+કૃપા'!G66)</f>
        <v/>
      </c>
      <c r="K68" s="101" t="str">
        <f>IF('વિદ્યાર્થી માહિતી'!C63="","",'સિદ્ધિ+કૃપા'!H66)</f>
        <v/>
      </c>
      <c r="L68" s="101" t="str">
        <f t="shared" si="2"/>
        <v/>
      </c>
      <c r="M68" s="106" t="str">
        <f t="shared" si="3"/>
        <v/>
      </c>
      <c r="O68" s="41" t="str">
        <f>IF('વિદ્યાર્થી માહિતી'!B63="","",'વિદ્યાર્થી માહિતી'!B63)</f>
        <v/>
      </c>
      <c r="P68" s="41" t="str">
        <f>IF('વિદ્યાર્થી માહિતી'!C63="","",'વિદ્યાર્થી માહિતી'!C63)</f>
        <v/>
      </c>
      <c r="Q68" s="101" t="str">
        <f>IF('વિદ્યાર્થી માહિતી'!C63="","",'T-1'!G66)</f>
        <v/>
      </c>
      <c r="R68" s="101" t="str">
        <f>IF('વિદ્યાર્થી માહિતી'!C63="","",'T-2'!G66)</f>
        <v/>
      </c>
      <c r="S68" s="101" t="str">
        <f>IF('વિદ્યાર્થી માહિતી'!C63="","",'T-3'!F66)</f>
        <v/>
      </c>
      <c r="T68" s="102" t="str">
        <f>IF('વિદ્યાર્થી માહિતી'!C63="","",આંતરિક!N66)</f>
        <v/>
      </c>
      <c r="U68" s="103" t="str">
        <f>IF('વિદ્યાર્થી માહિતી'!C63="","",ROUND(SUM(Q68:T68),0))</f>
        <v/>
      </c>
      <c r="V68" s="104" t="str">
        <f>IF('વિદ્યાર્થી માહિતી'!C63="","",IF(S68="LEFT","LEFT",ROUND(U68/2,0)))</f>
        <v/>
      </c>
      <c r="W68" s="105" t="str">
        <f>IF('વિદ્યાર્થી માહિતી'!C63="","",'સિદ્ધિ+કૃપા'!J66)</f>
        <v/>
      </c>
      <c r="X68" s="101" t="str">
        <f>IF('વિદ્યાર્થી માહિતી'!C63="","",'સિદ્ધિ+કૃપા'!K66)</f>
        <v/>
      </c>
      <c r="Y68" s="101" t="str">
        <f>IF('વિદ્યાર્થી માહિતી'!C63="","",IF(S68="LEFT","LEFT",SUM(V68:X68)))</f>
        <v/>
      </c>
      <c r="Z68" s="106" t="str">
        <f t="shared" si="4"/>
        <v/>
      </c>
      <c r="AB68" s="41" t="str">
        <f>IF('વિદ્યાર્થી માહિતી'!B63="","",'વિદ્યાર્થી માહિતી'!B63)</f>
        <v/>
      </c>
      <c r="AC68" s="41" t="str">
        <f>IF('વિદ્યાર્થી માહિતી'!C63="","",'વિદ્યાર્થી માહિતી'!C63)</f>
        <v/>
      </c>
      <c r="AD68" s="101" t="str">
        <f>IF('વિદ્યાર્થી માહિતી'!C63="","",'T-1'!H66)</f>
        <v/>
      </c>
      <c r="AE68" s="101" t="str">
        <f>IF('વિદ્યાર્થી માહિતી'!C63="","",'T-2'!H66)</f>
        <v/>
      </c>
      <c r="AF68" s="101" t="str">
        <f>IF('વિદ્યાર્થી માહિતી'!C63="","",'T-3'!G66)</f>
        <v/>
      </c>
      <c r="AG68" s="102" t="str">
        <f>IF('વિદ્યાર્થી માહિતી'!C63="","",આંતરિક!T66)</f>
        <v/>
      </c>
      <c r="AH68" s="103" t="str">
        <f>IF('વિદ્યાર્થી માહિતી'!C63="","",ROUND(SUM(AD68:AG68),0))</f>
        <v/>
      </c>
      <c r="AI68" s="104" t="str">
        <f>IF('વિદ્યાર્થી માહિતી'!C63="","",IF(AF68="LEFT","LEFT",ROUND(AH68/2,0)))</f>
        <v/>
      </c>
      <c r="AJ68" s="105" t="str">
        <f>IF('વિદ્યાર્થી માહિતી'!C63="","",'સિદ્ધિ+કૃપા'!M66)</f>
        <v/>
      </c>
      <c r="AK68" s="101" t="str">
        <f>IF('વિદ્યાર્થી માહિતી'!C63="","",'સિદ્ધિ+કૃપા'!N66)</f>
        <v/>
      </c>
      <c r="AL68" s="101" t="str">
        <f>IF('વિદ્યાર્થી માહિતી'!C63="","",IF(AF68="LEFT","LEFT",SUM(AI68:AK68)))</f>
        <v/>
      </c>
      <c r="AM68" s="106" t="str">
        <f t="shared" si="5"/>
        <v/>
      </c>
      <c r="AO68" s="41" t="str">
        <f>IF('વિદ્યાર્થી માહિતી'!B63="","",'વિદ્યાર્થી માહિતી'!B63)</f>
        <v/>
      </c>
      <c r="AP68" s="41" t="str">
        <f>IF('વિદ્યાર્થી માહિતી'!C63="","",'વિદ્યાર્થી માહિતી'!C63)</f>
        <v/>
      </c>
      <c r="AQ68" s="101" t="str">
        <f>IF('વિદ્યાર્થી માહિતી'!C63="","",'T-1'!I66)</f>
        <v/>
      </c>
      <c r="AR68" s="101" t="str">
        <f>IF('વિદ્યાર્થી માહિતી'!C63="","",'T-2'!I66)</f>
        <v/>
      </c>
      <c r="AS68" s="101" t="str">
        <f>IF('વિદ્યાર્થી માહિતી'!C63="","",'T-3'!H66)</f>
        <v/>
      </c>
      <c r="AT68" s="102" t="str">
        <f>IF('વિદ્યાર્થી માહિતી'!C63="","",આંતરિક!Z66)</f>
        <v/>
      </c>
      <c r="AU68" s="103" t="str">
        <f>IF('વિદ્યાર્થી માહિતી'!C63="","",ROUND(SUM(AQ68:AT68),0))</f>
        <v/>
      </c>
      <c r="AV68" s="104" t="str">
        <f>IF('વિદ્યાર્થી માહિતી'!C63="","",IF(AS68="LEFT","LEFT",ROUND(AU68/2,0)))</f>
        <v/>
      </c>
      <c r="AW68" s="105" t="str">
        <f>IF('વિદ્યાર્થી માહિતી'!C63="","",'સિદ્ધિ+કૃપા'!P66)</f>
        <v/>
      </c>
      <c r="AX68" s="101" t="str">
        <f>IF('વિદ્યાર્થી માહિતી'!C63="","",'સિદ્ધિ+કૃપા'!Q66)</f>
        <v/>
      </c>
      <c r="AY68" s="101" t="str">
        <f>IF('વિદ્યાર્થી માહિતી'!C63="","",IF(AS68="LEFT","LEFT",SUM(AV68:AX68)))</f>
        <v/>
      </c>
      <c r="AZ68" s="106" t="str">
        <f t="shared" si="6"/>
        <v/>
      </c>
      <c r="BB68" s="41" t="str">
        <f>IF('વિદ્યાર્થી માહિતી'!C63="","",'વિદ્યાર્થી માહિતી'!B63)</f>
        <v/>
      </c>
      <c r="BC68" s="41" t="str">
        <f>IF('વિદ્યાર્થી માહિતી'!C63="","",'વિદ્યાર્થી માહિતી'!C63)</f>
        <v/>
      </c>
      <c r="BD68" s="101" t="str">
        <f>IF('વિદ્યાર્થી માહિતી'!C63="","",'T-1'!J66)</f>
        <v/>
      </c>
      <c r="BE68" s="101" t="str">
        <f>IF('વિદ્યાર્થી માહિતી'!C63="","",'T-2'!J66)</f>
        <v/>
      </c>
      <c r="BF68" s="101" t="str">
        <f>IF('વિદ્યાર્થી માહિતી'!C63="","",'T-3'!I66)</f>
        <v/>
      </c>
      <c r="BG68" s="102" t="str">
        <f>IF('વિદ્યાર્થી માહિતી'!C63="","",આંતરિક!AF66)</f>
        <v/>
      </c>
      <c r="BH68" s="103" t="str">
        <f>IF('વિદ્યાર્થી માહિતી'!C63="","",ROUND(SUM(BD68:BG68),0))</f>
        <v/>
      </c>
      <c r="BI68" s="104" t="str">
        <f>IF('વિદ્યાર્થી માહિતી'!C63="","",IF(BF68="LEFT","LEFT",ROUND(BH68/2,0)))</f>
        <v/>
      </c>
      <c r="BJ68" s="105" t="str">
        <f>IF('વિદ્યાર્થી માહિતી'!C63="","",'સિદ્ધિ+કૃપા'!S66)</f>
        <v/>
      </c>
      <c r="BK68" s="101" t="str">
        <f>IF('વિદ્યાર્થી માહિતી'!C63="","",'સિદ્ધિ+કૃપા'!T66)</f>
        <v/>
      </c>
      <c r="BL68" s="101" t="str">
        <f>IF('વિદ્યાર્થી માહિતી'!C63="","",IF(BF68="LEFT","LEFT",SUM(BI68:BK68)))</f>
        <v/>
      </c>
      <c r="BM68" s="106" t="str">
        <f t="shared" si="7"/>
        <v/>
      </c>
      <c r="BO68" s="41" t="str">
        <f>IF('વિદ્યાર્થી માહિતી'!C63="","",'વિદ્યાર્થી માહિતી'!B63)</f>
        <v/>
      </c>
      <c r="BP68" s="41" t="str">
        <f>IF('વિદ્યાર્થી માહિતી'!C63="","",'વિદ્યાર્થી માહિતી'!C63)</f>
        <v/>
      </c>
      <c r="BQ68" s="101" t="str">
        <f>IF('વિદ્યાર્થી માહિતી'!C63="","",'T-1'!K66)</f>
        <v/>
      </c>
      <c r="BR68" s="101" t="str">
        <f>IF('વિદ્યાર્થી માહિતી'!C63="","",'T-2'!K66)</f>
        <v/>
      </c>
      <c r="BS68" s="101" t="str">
        <f>IF('વિદ્યાર્થી માહિતી'!C63="","",'T-3'!J66)</f>
        <v/>
      </c>
      <c r="BT68" s="102" t="str">
        <f>IF('વિદ્યાર્થી માહિતી'!C63="","",આંતરિક!AL66)</f>
        <v/>
      </c>
      <c r="BU68" s="103" t="str">
        <f>IF('વિદ્યાર્થી માહિતી'!C63="","",ROUND(SUM(BQ68:BT68),0))</f>
        <v/>
      </c>
      <c r="BV68" s="104" t="str">
        <f>IF('વિદ્યાર્થી માહિતી'!C63="","",IF(BS68="LEFT","LEFT",ROUND(BU68/2,0)))</f>
        <v/>
      </c>
      <c r="BW68" s="105" t="str">
        <f>IF('વિદ્યાર્થી માહિતી'!C63="","",'સિદ્ધિ+કૃપા'!V66)</f>
        <v/>
      </c>
      <c r="BX68" s="101" t="str">
        <f>IF('વિદ્યાર્થી માહિતી'!C63="","",'સિદ્ધિ+કૃપા'!W66)</f>
        <v/>
      </c>
      <c r="BY68" s="101" t="str">
        <f>IF('વિદ્યાર્થી માહિતી'!C63="","",IF(BS68="LEFT","LEFT",SUM(BV68:BX68)))</f>
        <v/>
      </c>
      <c r="BZ68" s="106" t="str">
        <f t="shared" si="8"/>
        <v/>
      </c>
      <c r="CB68" s="41" t="str">
        <f>IF('વિદ્યાર્થી માહિતી'!C63="","",'વિદ્યાર્થી માહિતી'!B63)</f>
        <v/>
      </c>
      <c r="CC68" s="41" t="str">
        <f>IF('વિદ્યાર્થી માહિતી'!C63="","",'વિદ્યાર્થી માહિતી'!C63)</f>
        <v/>
      </c>
      <c r="CD68" s="101" t="str">
        <f>IF('વિદ્યાર્થી માહિતી'!C63="","",'T-1'!L66)</f>
        <v/>
      </c>
      <c r="CE68" s="101" t="str">
        <f>IF('વિદ્યાર્થી માહિતી'!C63="","",'T-2'!L66)</f>
        <v/>
      </c>
      <c r="CF68" s="101" t="str">
        <f>IF('વિદ્યાર્થી માહિતી'!C63="","",'T-3'!K66)</f>
        <v/>
      </c>
      <c r="CG68" s="102" t="str">
        <f>IF('વિદ્યાર્થી માહિતી'!C63="","",આંતરિક!AR66)</f>
        <v/>
      </c>
      <c r="CH68" s="103" t="str">
        <f>IF('વિદ્યાર્થી માહિતી'!C63="","",ROUND(SUM(CD68:CG68),0))</f>
        <v/>
      </c>
      <c r="CI68" s="104" t="str">
        <f>IF('વિદ્યાર્થી માહિતી'!C63="","",IF(CF68="LEFT","LEFT",ROUND(CH68/2,0)))</f>
        <v/>
      </c>
      <c r="CJ68" s="105" t="str">
        <f>IF('વિદ્યાર્થી માહિતી'!C63="","",'સિદ્ધિ+કૃપા'!Y66)</f>
        <v/>
      </c>
      <c r="CK68" s="101" t="str">
        <f>IF('વિદ્યાર્થી માહિતી'!C63="","",'સિદ્ધિ+કૃપા'!Z66)</f>
        <v/>
      </c>
      <c r="CL68" s="101" t="str">
        <f>IF('વિદ્યાર્થી માહિતી'!C63="","",IF(CF68="LEFT","LEFT",SUM(CI68:CK68)))</f>
        <v/>
      </c>
      <c r="CM68" s="106" t="str">
        <f t="shared" si="9"/>
        <v/>
      </c>
      <c r="CO68" s="41" t="str">
        <f>IF('વિદ્યાર્થી માહિતી'!B63="","",'વિદ્યાર્થી માહિતી'!B63)</f>
        <v/>
      </c>
      <c r="CP68" s="41" t="str">
        <f>IF('વિદ્યાર્થી માહિતી'!C63="","",'વિદ્યાર્થી માહિતી'!C63)</f>
        <v/>
      </c>
      <c r="CQ68" s="101" t="str">
        <f>IF('વિદ્યાર્થી માહિતી'!C63="","",'T-3'!L66)</f>
        <v/>
      </c>
      <c r="CR68" s="101" t="str">
        <f>IF('વિદ્યાર્થી માહિતી'!C63="","",'T-3'!M66)</f>
        <v/>
      </c>
      <c r="CS68" s="102" t="str">
        <f>IF('વિદ્યાર્થી માહિતી'!C63="","",આંતરિક!AV66)</f>
        <v/>
      </c>
      <c r="CT68" s="104" t="str">
        <f>IF('વિદ્યાર્થી માહિતી'!C63="","",SUM(CQ68:CS68))</f>
        <v/>
      </c>
      <c r="CU68" s="105" t="str">
        <f>IF('વિદ્યાર્થી માહિતી'!C63="","",'સિદ્ધિ+કૃપા'!AB66)</f>
        <v/>
      </c>
      <c r="CV68" s="101" t="str">
        <f>IF('વિદ્યાર્થી માહિતી'!C63="","",'સિદ્ધિ+કૃપા'!AC66)</f>
        <v/>
      </c>
      <c r="CW68" s="101" t="str">
        <f>IF('વિદ્યાર્થી માહિતી'!C63="","",SUM(CT68:CV68))</f>
        <v/>
      </c>
      <c r="CX68" s="106" t="str">
        <f t="shared" si="10"/>
        <v/>
      </c>
      <c r="CZ68" s="41" t="str">
        <f>IF('વિદ્યાર્થી માહિતી'!C63="","",'વિદ્યાર્થી માહિતી'!B63)</f>
        <v/>
      </c>
      <c r="DA68" s="41" t="str">
        <f>IF('વિદ્યાર્થી માહિતી'!C63="","",'વિદ્યાર્થી માહિતી'!C63)</f>
        <v/>
      </c>
      <c r="DB68" s="101" t="str">
        <f>IF('વિદ્યાર્થી માહિતી'!C63="","",'T-3'!N66)</f>
        <v/>
      </c>
      <c r="DC68" s="101" t="str">
        <f>IF('વિદ્યાર્થી માહિતી'!C63="","",'T-3'!O66)</f>
        <v/>
      </c>
      <c r="DD68" s="102" t="str">
        <f>IF('વિદ્યાર્થી માહિતી'!C63="","",આંતરિક!AZ66)</f>
        <v/>
      </c>
      <c r="DE68" s="104" t="str">
        <f>IF('વિદ્યાર્થી માહિતી'!C63="","",SUM(DB68:DD68))</f>
        <v/>
      </c>
      <c r="DF68" s="105" t="str">
        <f>IF('વિદ્યાર્થી માહિતી'!C63="","",'સિદ્ધિ+કૃપા'!AE66)</f>
        <v/>
      </c>
      <c r="DG68" s="101" t="str">
        <f>IF('વિદ્યાર્થી માહિતી'!C63="","",'સિદ્ધિ+કૃપા'!AF66)</f>
        <v/>
      </c>
      <c r="DH68" s="101" t="str">
        <f>IF('વિદ્યાર્થી માહિતી'!C63="","",SUM(DE68:DG68))</f>
        <v/>
      </c>
      <c r="DI68" s="106" t="str">
        <f t="shared" si="11"/>
        <v/>
      </c>
      <c r="DJ68" s="25" t="str">
        <f>IF('વિદ્યાર્થી માહિતી'!M63="","",'વિદ્યાર્થી માહિતી'!M63)</f>
        <v/>
      </c>
      <c r="DK68" s="41" t="str">
        <f>IF('વિદ્યાર્થી માહિતી'!C63="","",'વિદ્યાર્થી માહિતી'!B63)</f>
        <v/>
      </c>
      <c r="DL68" s="41" t="str">
        <f>IF('વિદ્યાર્થી માહિતી'!C63="","",'વિદ્યાર્થી માહિતી'!C63)</f>
        <v/>
      </c>
      <c r="DM68" s="101" t="str">
        <f>IF('વિદ્યાર્થી માહિતી'!C63="","",'T-3'!P66)</f>
        <v/>
      </c>
      <c r="DN68" s="101" t="str">
        <f>IF('વિદ્યાર્થી માહિતી'!C63="","",'T-3'!Q66)</f>
        <v/>
      </c>
      <c r="DO68" s="102" t="str">
        <f>IF('વિદ્યાર્થી માહિતી'!C63="","",આંતરિક!BD66)</f>
        <v/>
      </c>
      <c r="DP68" s="104" t="str">
        <f>IF('વિદ્યાર્થી માહિતી'!C63="","",SUM(DM68:DO68))</f>
        <v/>
      </c>
      <c r="DQ68" s="105" t="str">
        <f>IF('વિદ્યાર્થી માહિતી'!C63="","",'સિદ્ધિ+કૃપા'!AH66)</f>
        <v/>
      </c>
      <c r="DR68" s="101" t="str">
        <f>IF('વિદ્યાર્થી માહિતી'!C63="","",'સિદ્ધિ+કૃપા'!AI66)</f>
        <v/>
      </c>
      <c r="DS68" s="101" t="str">
        <f>IF('વિદ્યાર્થી માહિતી'!C63="","",SUM(DP68:DR68))</f>
        <v/>
      </c>
      <c r="DT68" s="106" t="str">
        <f t="shared" si="12"/>
        <v/>
      </c>
      <c r="DU68" s="255" t="str">
        <f>IF('વિદ્યાર્થી માહિતી'!C63="","",IF(I68="LEFT","LEFT",IF(V68="LEFT","LEFT",IF(AI68="LEFT","LEFT",IF(AV68="LEFT","LEFT",IF(BI68="LEFT","LEFT",IF(BV68="LEFT","LEFT",IF(CI68="LEFT","LEFT","P"))))))))</f>
        <v/>
      </c>
      <c r="DV68" s="255" t="str">
        <f>IF('વિદ્યાર્થી માહિતી'!C63="","",IF(DU68="LEFT","LEFT",IF(L68&lt;33,"નાપાસ",IF(Y68&lt;33,"નાપાસ",IF(AL68&lt;33,"નાપાસ",IF(AY68&lt;33,"નાપાસ",IF(BL68&lt;33,"નાપાસ",IF(BY68&lt;33,"નાપાસ",IF(CL68&lt;33,"નાપાસ",IF(CW68&lt;33,"નાપાસ",IF(DH68&lt;33,"નાપાસ",IF(DS68&lt;33,"નાપાસ","પાસ"))))))))))))</f>
        <v/>
      </c>
      <c r="DW68" s="255" t="str">
        <f>IF('વિદ્યાર્થી માહિતી'!C63="","",IF(J68&gt;0,"સિદ્ધિગુણથી પાસ",IF(W68&gt;0,"સિદ્ધિગુણથી પાસ",IF(AJ68&gt;0,"સિદ્ધિગુણથી પાસ",IF(AW68&gt;0,"સિદ્ધિગુણથી પાસ",IF(BJ68&gt;0,"સિદ્ધિગુણથી પાસ",IF(BW68&gt;0,"સિદ્ધિગુણથી પાસ",IF(CJ68&gt;0,"સિદ્ધિગુણથી પાસ",DV68))))))))</f>
        <v/>
      </c>
      <c r="DX68" s="255" t="str">
        <f>IF('વિદ્યાર્થી માહિતી'!C63="","",IF(K68&gt;0,"કૃપાગુણથી પાસ",IF(X68&gt;0,"કૃપાગુણથી પાસ",IF(AK68&gt;0,"કૃપાગુણથી પાસ",IF(AX68&gt;0,"કૃપાગુણથી પાસ",IF(BK68&gt;0,"કૃપાગુણથી પાસ",IF(BX68&gt;0,"કૃપાગુણથી પાસ",IF(CK68&gt;0,"કૃપાગુણથી પાસ",DV68))))))))</f>
        <v/>
      </c>
      <c r="DY68" s="255" t="str">
        <f>IF('સમગ્ર પરિણામ '!DX68="કૃપાગુણથી પાસ","કૃપાગુણથી પાસ",IF(DW68="સિદ્ધિગુણથી પાસ","સિદ્ધિગુણથી પાસ",DX68))</f>
        <v/>
      </c>
      <c r="DZ68" s="130" t="str">
        <f>IF('વિદ્યાર્થી માહિતી'!C63="","",'વિદ્યાર્થી માહિતી'!G63)</f>
        <v/>
      </c>
      <c r="EA68" s="45" t="str">
        <f>'S1'!N65</f>
        <v/>
      </c>
    </row>
    <row r="69" spans="1:131" ht="23.25" customHeight="1" x14ac:dyDescent="0.2">
      <c r="A69" s="41">
        <f>'વિદ્યાર્થી માહિતી'!A64</f>
        <v>63</v>
      </c>
      <c r="B69" s="41" t="str">
        <f>IF('વિદ્યાર્થી માહિતી'!B64="","",'વિદ્યાર્થી માહિતી'!B64)</f>
        <v/>
      </c>
      <c r="C69" s="52" t="str">
        <f>IF('વિદ્યાર્થી માહિતી'!C64="","",'વિદ્યાર્થી માહિતી'!C64)</f>
        <v/>
      </c>
      <c r="D69" s="101" t="str">
        <f>IF('વિદ્યાર્થી માહિતી'!C64="","",'T-1'!F67)</f>
        <v/>
      </c>
      <c r="E69" s="101" t="str">
        <f>IF('વિદ્યાર્થી માહિતી'!C64="","",'T-2'!F67)</f>
        <v/>
      </c>
      <c r="F69" s="101" t="str">
        <f>IF('વિદ્યાર્થી માહિતી'!C64="","",'T-3'!E67)</f>
        <v/>
      </c>
      <c r="G69" s="102" t="str">
        <f>IF('વિદ્યાર્થી માહિતી'!C64="","",આંતરિક!H67)</f>
        <v/>
      </c>
      <c r="H69" s="103" t="str">
        <f t="shared" si="0"/>
        <v/>
      </c>
      <c r="I69" s="104" t="str">
        <f t="shared" si="1"/>
        <v/>
      </c>
      <c r="J69" s="105" t="str">
        <f>IF('વિદ્યાર્થી માહિતી'!C64="","",'સિદ્ધિ+કૃપા'!G67)</f>
        <v/>
      </c>
      <c r="K69" s="101" t="str">
        <f>IF('વિદ્યાર્થી માહિતી'!C64="","",'સિદ્ધિ+કૃપા'!H67)</f>
        <v/>
      </c>
      <c r="L69" s="101" t="str">
        <f t="shared" si="2"/>
        <v/>
      </c>
      <c r="M69" s="106" t="str">
        <f t="shared" si="3"/>
        <v/>
      </c>
      <c r="O69" s="41" t="str">
        <f>IF('વિદ્યાર્થી માહિતી'!B64="","",'વિદ્યાર્થી માહિતી'!B64)</f>
        <v/>
      </c>
      <c r="P69" s="41" t="str">
        <f>IF('વિદ્યાર્થી માહિતી'!C64="","",'વિદ્યાર્થી માહિતી'!C64)</f>
        <v/>
      </c>
      <c r="Q69" s="101" t="str">
        <f>IF('વિદ્યાર્થી માહિતી'!C64="","",'T-1'!G67)</f>
        <v/>
      </c>
      <c r="R69" s="101" t="str">
        <f>IF('વિદ્યાર્થી માહિતી'!C64="","",'T-2'!G67)</f>
        <v/>
      </c>
      <c r="S69" s="101" t="str">
        <f>IF('વિદ્યાર્થી માહિતી'!C64="","",'T-3'!F67)</f>
        <v/>
      </c>
      <c r="T69" s="102" t="str">
        <f>IF('વિદ્યાર્થી માહિતી'!C64="","",આંતરિક!N67)</f>
        <v/>
      </c>
      <c r="U69" s="103" t="str">
        <f>IF('વિદ્યાર્થી માહિતી'!C64="","",ROUND(SUM(Q69:T69),0))</f>
        <v/>
      </c>
      <c r="V69" s="104" t="str">
        <f>IF('વિદ્યાર્થી માહિતી'!C64="","",IF(S69="LEFT","LEFT",ROUND(U69/2,0)))</f>
        <v/>
      </c>
      <c r="W69" s="105" t="str">
        <f>IF('વિદ્યાર્થી માહિતી'!C64="","",'સિદ્ધિ+કૃપા'!J67)</f>
        <v/>
      </c>
      <c r="X69" s="101" t="str">
        <f>IF('વિદ્યાર્થી માહિતી'!C64="","",'સિદ્ધિ+કૃપા'!K67)</f>
        <v/>
      </c>
      <c r="Y69" s="101" t="str">
        <f>IF('વિદ્યાર્થી માહિતી'!C64="","",IF(S69="LEFT","LEFT",SUM(V69:X69)))</f>
        <v/>
      </c>
      <c r="Z69" s="106" t="str">
        <f t="shared" si="4"/>
        <v/>
      </c>
      <c r="AB69" s="41" t="str">
        <f>IF('વિદ્યાર્થી માહિતી'!B64="","",'વિદ્યાર્થી માહિતી'!B64)</f>
        <v/>
      </c>
      <c r="AC69" s="41" t="str">
        <f>IF('વિદ્યાર્થી માહિતી'!C64="","",'વિદ્યાર્થી માહિતી'!C64)</f>
        <v/>
      </c>
      <c r="AD69" s="101" t="str">
        <f>IF('વિદ્યાર્થી માહિતી'!C64="","",'T-1'!H67)</f>
        <v/>
      </c>
      <c r="AE69" s="101" t="str">
        <f>IF('વિદ્યાર્થી માહિતી'!C64="","",'T-2'!H67)</f>
        <v/>
      </c>
      <c r="AF69" s="101" t="str">
        <f>IF('વિદ્યાર્થી માહિતી'!C64="","",'T-3'!G67)</f>
        <v/>
      </c>
      <c r="AG69" s="102" t="str">
        <f>IF('વિદ્યાર્થી માહિતી'!C64="","",આંતરિક!T67)</f>
        <v/>
      </c>
      <c r="AH69" s="103" t="str">
        <f>IF('વિદ્યાર્થી માહિતી'!C64="","",ROUND(SUM(AD69:AG69),0))</f>
        <v/>
      </c>
      <c r="AI69" s="104" t="str">
        <f>IF('વિદ્યાર્થી માહિતી'!C64="","",IF(AF69="LEFT","LEFT",ROUND(AH69/2,0)))</f>
        <v/>
      </c>
      <c r="AJ69" s="105" t="str">
        <f>IF('વિદ્યાર્થી માહિતી'!C64="","",'સિદ્ધિ+કૃપા'!M67)</f>
        <v/>
      </c>
      <c r="AK69" s="101" t="str">
        <f>IF('વિદ્યાર્થી માહિતી'!C64="","",'સિદ્ધિ+કૃપા'!N67)</f>
        <v/>
      </c>
      <c r="AL69" s="101" t="str">
        <f>IF('વિદ્યાર્થી માહિતી'!C64="","",IF(AF69="LEFT","LEFT",SUM(AI69:AK69)))</f>
        <v/>
      </c>
      <c r="AM69" s="106" t="str">
        <f t="shared" si="5"/>
        <v/>
      </c>
      <c r="AO69" s="41" t="str">
        <f>IF('વિદ્યાર્થી માહિતી'!B64="","",'વિદ્યાર્થી માહિતી'!B64)</f>
        <v/>
      </c>
      <c r="AP69" s="41" t="str">
        <f>IF('વિદ્યાર્થી માહિતી'!C64="","",'વિદ્યાર્થી માહિતી'!C64)</f>
        <v/>
      </c>
      <c r="AQ69" s="101" t="str">
        <f>IF('વિદ્યાર્થી માહિતી'!C64="","",'T-1'!I67)</f>
        <v/>
      </c>
      <c r="AR69" s="101" t="str">
        <f>IF('વિદ્યાર્થી માહિતી'!C64="","",'T-2'!I67)</f>
        <v/>
      </c>
      <c r="AS69" s="101" t="str">
        <f>IF('વિદ્યાર્થી માહિતી'!C64="","",'T-3'!H67)</f>
        <v/>
      </c>
      <c r="AT69" s="102" t="str">
        <f>IF('વિદ્યાર્થી માહિતી'!C64="","",આંતરિક!Z67)</f>
        <v/>
      </c>
      <c r="AU69" s="103" t="str">
        <f>IF('વિદ્યાર્થી માહિતી'!C64="","",ROUND(SUM(AQ69:AT69),0))</f>
        <v/>
      </c>
      <c r="AV69" s="104" t="str">
        <f>IF('વિદ્યાર્થી માહિતી'!C64="","",IF(AS69="LEFT","LEFT",ROUND(AU69/2,0)))</f>
        <v/>
      </c>
      <c r="AW69" s="105" t="str">
        <f>IF('વિદ્યાર્થી માહિતી'!C64="","",'સિદ્ધિ+કૃપા'!P67)</f>
        <v/>
      </c>
      <c r="AX69" s="101" t="str">
        <f>IF('વિદ્યાર્થી માહિતી'!C64="","",'સિદ્ધિ+કૃપા'!Q67)</f>
        <v/>
      </c>
      <c r="AY69" s="101" t="str">
        <f>IF('વિદ્યાર્થી માહિતી'!C64="","",IF(AS69="LEFT","LEFT",SUM(AV69:AX69)))</f>
        <v/>
      </c>
      <c r="AZ69" s="106" t="str">
        <f t="shared" si="6"/>
        <v/>
      </c>
      <c r="BB69" s="41" t="str">
        <f>IF('વિદ્યાર્થી માહિતી'!C64="","",'વિદ્યાર્થી માહિતી'!B64)</f>
        <v/>
      </c>
      <c r="BC69" s="41" t="str">
        <f>IF('વિદ્યાર્થી માહિતી'!C64="","",'વિદ્યાર્થી માહિતી'!C64)</f>
        <v/>
      </c>
      <c r="BD69" s="101" t="str">
        <f>IF('વિદ્યાર્થી માહિતી'!C64="","",'T-1'!J67)</f>
        <v/>
      </c>
      <c r="BE69" s="101" t="str">
        <f>IF('વિદ્યાર્થી માહિતી'!C64="","",'T-2'!J67)</f>
        <v/>
      </c>
      <c r="BF69" s="101" t="str">
        <f>IF('વિદ્યાર્થી માહિતી'!C64="","",'T-3'!I67)</f>
        <v/>
      </c>
      <c r="BG69" s="102" t="str">
        <f>IF('વિદ્યાર્થી માહિતી'!C64="","",આંતરિક!AF67)</f>
        <v/>
      </c>
      <c r="BH69" s="103" t="str">
        <f>IF('વિદ્યાર્થી માહિતી'!C64="","",ROUND(SUM(BD69:BG69),0))</f>
        <v/>
      </c>
      <c r="BI69" s="104" t="str">
        <f>IF('વિદ્યાર્થી માહિતી'!C64="","",IF(BF69="LEFT","LEFT",ROUND(BH69/2,0)))</f>
        <v/>
      </c>
      <c r="BJ69" s="105" t="str">
        <f>IF('વિદ્યાર્થી માહિતી'!C64="","",'સિદ્ધિ+કૃપા'!S67)</f>
        <v/>
      </c>
      <c r="BK69" s="101" t="str">
        <f>IF('વિદ્યાર્થી માહિતી'!C64="","",'સિદ્ધિ+કૃપા'!T67)</f>
        <v/>
      </c>
      <c r="BL69" s="101" t="str">
        <f>IF('વિદ્યાર્થી માહિતી'!C64="","",IF(BF69="LEFT","LEFT",SUM(BI69:BK69)))</f>
        <v/>
      </c>
      <c r="BM69" s="106" t="str">
        <f t="shared" si="7"/>
        <v/>
      </c>
      <c r="BO69" s="41" t="str">
        <f>IF('વિદ્યાર્થી માહિતી'!C64="","",'વિદ્યાર્થી માહિતી'!B64)</f>
        <v/>
      </c>
      <c r="BP69" s="41" t="str">
        <f>IF('વિદ્યાર્થી માહિતી'!C64="","",'વિદ્યાર્થી માહિતી'!C64)</f>
        <v/>
      </c>
      <c r="BQ69" s="101" t="str">
        <f>IF('વિદ્યાર્થી માહિતી'!C64="","",'T-1'!K67)</f>
        <v/>
      </c>
      <c r="BR69" s="101" t="str">
        <f>IF('વિદ્યાર્થી માહિતી'!C64="","",'T-2'!K67)</f>
        <v/>
      </c>
      <c r="BS69" s="101" t="str">
        <f>IF('વિદ્યાર્થી માહિતી'!C64="","",'T-3'!J67)</f>
        <v/>
      </c>
      <c r="BT69" s="102" t="str">
        <f>IF('વિદ્યાર્થી માહિતી'!C64="","",આંતરિક!AL67)</f>
        <v/>
      </c>
      <c r="BU69" s="103" t="str">
        <f>IF('વિદ્યાર્થી માહિતી'!C64="","",ROUND(SUM(BQ69:BT69),0))</f>
        <v/>
      </c>
      <c r="BV69" s="104" t="str">
        <f>IF('વિદ્યાર્થી માહિતી'!C64="","",IF(BS69="LEFT","LEFT",ROUND(BU69/2,0)))</f>
        <v/>
      </c>
      <c r="BW69" s="105" t="str">
        <f>IF('વિદ્યાર્થી માહિતી'!C64="","",'સિદ્ધિ+કૃપા'!V67)</f>
        <v/>
      </c>
      <c r="BX69" s="101" t="str">
        <f>IF('વિદ્યાર્થી માહિતી'!C64="","",'સિદ્ધિ+કૃપા'!W67)</f>
        <v/>
      </c>
      <c r="BY69" s="101" t="str">
        <f>IF('વિદ્યાર્થી માહિતી'!C64="","",IF(BS69="LEFT","LEFT",SUM(BV69:BX69)))</f>
        <v/>
      </c>
      <c r="BZ69" s="106" t="str">
        <f t="shared" si="8"/>
        <v/>
      </c>
      <c r="CB69" s="41" t="str">
        <f>IF('વિદ્યાર્થી માહિતી'!C64="","",'વિદ્યાર્થી માહિતી'!B64)</f>
        <v/>
      </c>
      <c r="CC69" s="41" t="str">
        <f>IF('વિદ્યાર્થી માહિતી'!C64="","",'વિદ્યાર્થી માહિતી'!C64)</f>
        <v/>
      </c>
      <c r="CD69" s="101" t="str">
        <f>IF('વિદ્યાર્થી માહિતી'!C64="","",'T-1'!L67)</f>
        <v/>
      </c>
      <c r="CE69" s="101" t="str">
        <f>IF('વિદ્યાર્થી માહિતી'!C64="","",'T-2'!L67)</f>
        <v/>
      </c>
      <c r="CF69" s="101" t="str">
        <f>IF('વિદ્યાર્થી માહિતી'!C64="","",'T-3'!K67)</f>
        <v/>
      </c>
      <c r="CG69" s="102" t="str">
        <f>IF('વિદ્યાર્થી માહિતી'!C64="","",આંતરિક!AR67)</f>
        <v/>
      </c>
      <c r="CH69" s="103" t="str">
        <f>IF('વિદ્યાર્થી માહિતી'!C64="","",ROUND(SUM(CD69:CG69),0))</f>
        <v/>
      </c>
      <c r="CI69" s="104" t="str">
        <f>IF('વિદ્યાર્થી માહિતી'!C64="","",IF(CF69="LEFT","LEFT",ROUND(CH69/2,0)))</f>
        <v/>
      </c>
      <c r="CJ69" s="105" t="str">
        <f>IF('વિદ્યાર્થી માહિતી'!C64="","",'સિદ્ધિ+કૃપા'!Y67)</f>
        <v/>
      </c>
      <c r="CK69" s="101" t="str">
        <f>IF('વિદ્યાર્થી માહિતી'!C64="","",'સિદ્ધિ+કૃપા'!Z67)</f>
        <v/>
      </c>
      <c r="CL69" s="101" t="str">
        <f>IF('વિદ્યાર્થી માહિતી'!C64="","",IF(CF69="LEFT","LEFT",SUM(CI69:CK69)))</f>
        <v/>
      </c>
      <c r="CM69" s="106" t="str">
        <f t="shared" si="9"/>
        <v/>
      </c>
      <c r="CO69" s="41" t="str">
        <f>IF('વિદ્યાર્થી માહિતી'!B64="","",'વિદ્યાર્થી માહિતી'!B64)</f>
        <v/>
      </c>
      <c r="CP69" s="41" t="str">
        <f>IF('વિદ્યાર્થી માહિતી'!C64="","",'વિદ્યાર્થી માહિતી'!C64)</f>
        <v/>
      </c>
      <c r="CQ69" s="101" t="str">
        <f>IF('વિદ્યાર્થી માહિતી'!C64="","",'T-3'!L67)</f>
        <v/>
      </c>
      <c r="CR69" s="101" t="str">
        <f>IF('વિદ્યાર્થી માહિતી'!C64="","",'T-3'!M67)</f>
        <v/>
      </c>
      <c r="CS69" s="102" t="str">
        <f>IF('વિદ્યાર્થી માહિતી'!C64="","",આંતરિક!AV67)</f>
        <v/>
      </c>
      <c r="CT69" s="104" t="str">
        <f>IF('વિદ્યાર્થી માહિતી'!C64="","",SUM(CQ69:CS69))</f>
        <v/>
      </c>
      <c r="CU69" s="105" t="str">
        <f>IF('વિદ્યાર્થી માહિતી'!C64="","",'સિદ્ધિ+કૃપા'!AB67)</f>
        <v/>
      </c>
      <c r="CV69" s="101" t="str">
        <f>IF('વિદ્યાર્થી માહિતી'!C64="","",'સિદ્ધિ+કૃપા'!AC67)</f>
        <v/>
      </c>
      <c r="CW69" s="101" t="str">
        <f>IF('વિદ્યાર્થી માહિતી'!C64="","",SUM(CT69:CV69))</f>
        <v/>
      </c>
      <c r="CX69" s="106" t="str">
        <f t="shared" si="10"/>
        <v/>
      </c>
      <c r="CZ69" s="41" t="str">
        <f>IF('વિદ્યાર્થી માહિતી'!C64="","",'વિદ્યાર્થી માહિતી'!B64)</f>
        <v/>
      </c>
      <c r="DA69" s="41" t="str">
        <f>IF('વિદ્યાર્થી માહિતી'!C64="","",'વિદ્યાર્થી માહિતી'!C64)</f>
        <v/>
      </c>
      <c r="DB69" s="101" t="str">
        <f>IF('વિદ્યાર્થી માહિતી'!C64="","",'T-3'!N67)</f>
        <v/>
      </c>
      <c r="DC69" s="101" t="str">
        <f>IF('વિદ્યાર્થી માહિતી'!C64="","",'T-3'!O67)</f>
        <v/>
      </c>
      <c r="DD69" s="102" t="str">
        <f>IF('વિદ્યાર્થી માહિતી'!C64="","",આંતરિક!AZ67)</f>
        <v/>
      </c>
      <c r="DE69" s="104" t="str">
        <f>IF('વિદ્યાર્થી માહિતી'!C64="","",SUM(DB69:DD69))</f>
        <v/>
      </c>
      <c r="DF69" s="105" t="str">
        <f>IF('વિદ્યાર્થી માહિતી'!C64="","",'સિદ્ધિ+કૃપા'!AE67)</f>
        <v/>
      </c>
      <c r="DG69" s="101" t="str">
        <f>IF('વિદ્યાર્થી માહિતી'!C64="","",'સિદ્ધિ+કૃપા'!AF67)</f>
        <v/>
      </c>
      <c r="DH69" s="101" t="str">
        <f>IF('વિદ્યાર્થી માહિતી'!C64="","",SUM(DE69:DG69))</f>
        <v/>
      </c>
      <c r="DI69" s="106" t="str">
        <f t="shared" si="11"/>
        <v/>
      </c>
      <c r="DJ69" s="25" t="str">
        <f>IF('વિદ્યાર્થી માહિતી'!M64="","",'વિદ્યાર્થી માહિતી'!M64)</f>
        <v/>
      </c>
      <c r="DK69" s="41" t="str">
        <f>IF('વિદ્યાર્થી માહિતી'!C64="","",'વિદ્યાર્થી માહિતી'!B64)</f>
        <v/>
      </c>
      <c r="DL69" s="41" t="str">
        <f>IF('વિદ્યાર્થી માહિતી'!C64="","",'વિદ્યાર્થી માહિતી'!C64)</f>
        <v/>
      </c>
      <c r="DM69" s="101" t="str">
        <f>IF('વિદ્યાર્થી માહિતી'!C64="","",'T-3'!P67)</f>
        <v/>
      </c>
      <c r="DN69" s="101" t="str">
        <f>IF('વિદ્યાર્થી માહિતી'!C64="","",'T-3'!Q67)</f>
        <v/>
      </c>
      <c r="DO69" s="102" t="str">
        <f>IF('વિદ્યાર્થી માહિતી'!C64="","",આંતરિક!BD67)</f>
        <v/>
      </c>
      <c r="DP69" s="104" t="str">
        <f>IF('વિદ્યાર્થી માહિતી'!C64="","",SUM(DM69:DO69))</f>
        <v/>
      </c>
      <c r="DQ69" s="105" t="str">
        <f>IF('વિદ્યાર્થી માહિતી'!C64="","",'સિદ્ધિ+કૃપા'!AH67)</f>
        <v/>
      </c>
      <c r="DR69" s="101" t="str">
        <f>IF('વિદ્યાર્થી માહિતી'!C64="","",'સિદ્ધિ+કૃપા'!AI67)</f>
        <v/>
      </c>
      <c r="DS69" s="101" t="str">
        <f>IF('વિદ્યાર્થી માહિતી'!C64="","",SUM(DP69:DR69))</f>
        <v/>
      </c>
      <c r="DT69" s="106" t="str">
        <f t="shared" si="12"/>
        <v/>
      </c>
      <c r="DU69" s="255" t="str">
        <f>IF('વિદ્યાર્થી માહિતી'!C64="","",IF(I69="LEFT","LEFT",IF(V69="LEFT","LEFT",IF(AI69="LEFT","LEFT",IF(AV69="LEFT","LEFT",IF(BI69="LEFT","LEFT",IF(BV69="LEFT","LEFT",IF(CI69="LEFT","LEFT","P"))))))))</f>
        <v/>
      </c>
      <c r="DV69" s="255" t="str">
        <f>IF('વિદ્યાર્થી માહિતી'!C64="","",IF(DU69="LEFT","LEFT",IF(L69&lt;33,"નાપાસ",IF(Y69&lt;33,"નાપાસ",IF(AL69&lt;33,"નાપાસ",IF(AY69&lt;33,"નાપાસ",IF(BL69&lt;33,"નાપાસ",IF(BY69&lt;33,"નાપાસ",IF(CL69&lt;33,"નાપાસ",IF(CW69&lt;33,"નાપાસ",IF(DH69&lt;33,"નાપાસ",IF(DS69&lt;33,"નાપાસ","પાસ"))))))))))))</f>
        <v/>
      </c>
      <c r="DW69" s="255" t="str">
        <f>IF('વિદ્યાર્થી માહિતી'!C64="","",IF(J69&gt;0,"સિદ્ધિગુણથી પાસ",IF(W69&gt;0,"સિદ્ધિગુણથી પાસ",IF(AJ69&gt;0,"સિદ્ધિગુણથી પાસ",IF(AW69&gt;0,"સિદ્ધિગુણથી પાસ",IF(BJ69&gt;0,"સિદ્ધિગુણથી પાસ",IF(BW69&gt;0,"સિદ્ધિગુણથી પાસ",IF(CJ69&gt;0,"સિદ્ધિગુણથી પાસ",DV69))))))))</f>
        <v/>
      </c>
      <c r="DX69" s="255" t="str">
        <f>IF('વિદ્યાર્થી માહિતી'!C64="","",IF(K69&gt;0,"કૃપાગુણથી પાસ",IF(X69&gt;0,"કૃપાગુણથી પાસ",IF(AK69&gt;0,"કૃપાગુણથી પાસ",IF(AX69&gt;0,"કૃપાગુણથી પાસ",IF(BK69&gt;0,"કૃપાગુણથી પાસ",IF(BX69&gt;0,"કૃપાગુણથી પાસ",IF(CK69&gt;0,"કૃપાગુણથી પાસ",DV69))))))))</f>
        <v/>
      </c>
      <c r="DY69" s="255" t="str">
        <f>IF('સમગ્ર પરિણામ '!DX69="કૃપાગુણથી પાસ","કૃપાગુણથી પાસ",IF(DW69="સિદ્ધિગુણથી પાસ","સિદ્ધિગુણથી પાસ",DX69))</f>
        <v/>
      </c>
      <c r="DZ69" s="130" t="str">
        <f>IF('વિદ્યાર્થી માહિતી'!C64="","",'વિદ્યાર્થી માહિતી'!G64)</f>
        <v/>
      </c>
      <c r="EA69" s="45" t="str">
        <f>'S1'!N66</f>
        <v/>
      </c>
    </row>
    <row r="70" spans="1:131" ht="23.25" customHeight="1" x14ac:dyDescent="0.2">
      <c r="A70" s="41">
        <f>'વિદ્યાર્થી માહિતી'!A65</f>
        <v>64</v>
      </c>
      <c r="B70" s="41" t="str">
        <f>IF('વિદ્યાર્થી માહિતી'!B65="","",'વિદ્યાર્થી માહિતી'!B65)</f>
        <v/>
      </c>
      <c r="C70" s="52" t="str">
        <f>IF('વિદ્યાર્થી માહિતી'!C65="","",'વિદ્યાર્થી માહિતી'!C65)</f>
        <v/>
      </c>
      <c r="D70" s="101" t="str">
        <f>IF('વિદ્યાર્થી માહિતી'!C65="","",'T-1'!F68)</f>
        <v/>
      </c>
      <c r="E70" s="101" t="str">
        <f>IF('વિદ્યાર્થી માહિતી'!C65="","",'T-2'!F68)</f>
        <v/>
      </c>
      <c r="F70" s="101" t="str">
        <f>IF('વિદ્યાર્થી માહિતી'!C65="","",'T-3'!E68)</f>
        <v/>
      </c>
      <c r="G70" s="102" t="str">
        <f>IF('વિદ્યાર્થી માહિતી'!C65="","",આંતરિક!H68)</f>
        <v/>
      </c>
      <c r="H70" s="103" t="str">
        <f t="shared" si="0"/>
        <v/>
      </c>
      <c r="I70" s="104" t="str">
        <f t="shared" si="1"/>
        <v/>
      </c>
      <c r="J70" s="105" t="str">
        <f>IF('વિદ્યાર્થી માહિતી'!C65="","",'સિદ્ધિ+કૃપા'!G68)</f>
        <v/>
      </c>
      <c r="K70" s="101" t="str">
        <f>IF('વિદ્યાર્થી માહિતી'!C65="","",'સિદ્ધિ+કૃપા'!H68)</f>
        <v/>
      </c>
      <c r="L70" s="101" t="str">
        <f t="shared" si="2"/>
        <v/>
      </c>
      <c r="M70" s="106" t="str">
        <f t="shared" si="3"/>
        <v/>
      </c>
      <c r="O70" s="41" t="str">
        <f>IF('વિદ્યાર્થી માહિતી'!B65="","",'વિદ્યાર્થી માહિતી'!B65)</f>
        <v/>
      </c>
      <c r="P70" s="41" t="str">
        <f>IF('વિદ્યાર્થી માહિતી'!C65="","",'વિદ્યાર્થી માહિતી'!C65)</f>
        <v/>
      </c>
      <c r="Q70" s="101" t="str">
        <f>IF('વિદ્યાર્થી માહિતી'!C65="","",'T-1'!G68)</f>
        <v/>
      </c>
      <c r="R70" s="101" t="str">
        <f>IF('વિદ્યાર્થી માહિતી'!C65="","",'T-2'!G68)</f>
        <v/>
      </c>
      <c r="S70" s="101" t="str">
        <f>IF('વિદ્યાર્થી માહિતી'!C65="","",'T-3'!F68)</f>
        <v/>
      </c>
      <c r="T70" s="102" t="str">
        <f>IF('વિદ્યાર્થી માહિતી'!C65="","",આંતરિક!N68)</f>
        <v/>
      </c>
      <c r="U70" s="103" t="str">
        <f>IF('વિદ્યાર્થી માહિતી'!C65="","",ROUND(SUM(Q70:T70),0))</f>
        <v/>
      </c>
      <c r="V70" s="104" t="str">
        <f>IF('વિદ્યાર્થી માહિતી'!C65="","",IF(S70="LEFT","LEFT",ROUND(U70/2,0)))</f>
        <v/>
      </c>
      <c r="W70" s="105" t="str">
        <f>IF('વિદ્યાર્થી માહિતી'!C65="","",'સિદ્ધિ+કૃપા'!J68)</f>
        <v/>
      </c>
      <c r="X70" s="101" t="str">
        <f>IF('વિદ્યાર્થી માહિતી'!C65="","",'સિદ્ધિ+કૃપા'!K68)</f>
        <v/>
      </c>
      <c r="Y70" s="101" t="str">
        <f>IF('વિદ્યાર્થી માહિતી'!C65="","",IF(S70="LEFT","LEFT",SUM(V70:X70)))</f>
        <v/>
      </c>
      <c r="Z70" s="106" t="str">
        <f t="shared" si="4"/>
        <v/>
      </c>
      <c r="AB70" s="41" t="str">
        <f>IF('વિદ્યાર્થી માહિતી'!B65="","",'વિદ્યાર્થી માહિતી'!B65)</f>
        <v/>
      </c>
      <c r="AC70" s="41" t="str">
        <f>IF('વિદ્યાર્થી માહિતી'!C65="","",'વિદ્યાર્થી માહિતી'!C65)</f>
        <v/>
      </c>
      <c r="AD70" s="101" t="str">
        <f>IF('વિદ્યાર્થી માહિતી'!C65="","",'T-1'!H68)</f>
        <v/>
      </c>
      <c r="AE70" s="101" t="str">
        <f>IF('વિદ્યાર્થી માહિતી'!C65="","",'T-2'!H68)</f>
        <v/>
      </c>
      <c r="AF70" s="101" t="str">
        <f>IF('વિદ્યાર્થી માહિતી'!C65="","",'T-3'!G68)</f>
        <v/>
      </c>
      <c r="AG70" s="102" t="str">
        <f>IF('વિદ્યાર્થી માહિતી'!C65="","",આંતરિક!T68)</f>
        <v/>
      </c>
      <c r="AH70" s="103" t="str">
        <f>IF('વિદ્યાર્થી માહિતી'!C65="","",ROUND(SUM(AD70:AG70),0))</f>
        <v/>
      </c>
      <c r="AI70" s="104" t="str">
        <f>IF('વિદ્યાર્થી માહિતી'!C65="","",IF(AF70="LEFT","LEFT",ROUND(AH70/2,0)))</f>
        <v/>
      </c>
      <c r="AJ70" s="105" t="str">
        <f>IF('વિદ્યાર્થી માહિતી'!C65="","",'સિદ્ધિ+કૃપા'!M68)</f>
        <v/>
      </c>
      <c r="AK70" s="101" t="str">
        <f>IF('વિદ્યાર્થી માહિતી'!C65="","",'સિદ્ધિ+કૃપા'!N68)</f>
        <v/>
      </c>
      <c r="AL70" s="101" t="str">
        <f>IF('વિદ્યાર્થી માહિતી'!C65="","",IF(AF70="LEFT","LEFT",SUM(AI70:AK70)))</f>
        <v/>
      </c>
      <c r="AM70" s="106" t="str">
        <f t="shared" si="5"/>
        <v/>
      </c>
      <c r="AO70" s="41" t="str">
        <f>IF('વિદ્યાર્થી માહિતી'!B65="","",'વિદ્યાર્થી માહિતી'!B65)</f>
        <v/>
      </c>
      <c r="AP70" s="41" t="str">
        <f>IF('વિદ્યાર્થી માહિતી'!C65="","",'વિદ્યાર્થી માહિતી'!C65)</f>
        <v/>
      </c>
      <c r="AQ70" s="101" t="str">
        <f>IF('વિદ્યાર્થી માહિતી'!C65="","",'T-1'!I68)</f>
        <v/>
      </c>
      <c r="AR70" s="101" t="str">
        <f>IF('વિદ્યાર્થી માહિતી'!C65="","",'T-2'!I68)</f>
        <v/>
      </c>
      <c r="AS70" s="101" t="str">
        <f>IF('વિદ્યાર્થી માહિતી'!C65="","",'T-3'!H68)</f>
        <v/>
      </c>
      <c r="AT70" s="102" t="str">
        <f>IF('વિદ્યાર્થી માહિતી'!C65="","",આંતરિક!Z68)</f>
        <v/>
      </c>
      <c r="AU70" s="103" t="str">
        <f>IF('વિદ્યાર્થી માહિતી'!C65="","",ROUND(SUM(AQ70:AT70),0))</f>
        <v/>
      </c>
      <c r="AV70" s="104" t="str">
        <f>IF('વિદ્યાર્થી માહિતી'!C65="","",IF(AS70="LEFT","LEFT",ROUND(AU70/2,0)))</f>
        <v/>
      </c>
      <c r="AW70" s="105" t="str">
        <f>IF('વિદ્યાર્થી માહિતી'!C65="","",'સિદ્ધિ+કૃપા'!P68)</f>
        <v/>
      </c>
      <c r="AX70" s="101" t="str">
        <f>IF('વિદ્યાર્થી માહિતી'!C65="","",'સિદ્ધિ+કૃપા'!Q68)</f>
        <v/>
      </c>
      <c r="AY70" s="101" t="str">
        <f>IF('વિદ્યાર્થી માહિતી'!C65="","",IF(AS70="LEFT","LEFT",SUM(AV70:AX70)))</f>
        <v/>
      </c>
      <c r="AZ70" s="106" t="str">
        <f t="shared" si="6"/>
        <v/>
      </c>
      <c r="BB70" s="41" t="str">
        <f>IF('વિદ્યાર્થી માહિતી'!C65="","",'વિદ્યાર્થી માહિતી'!B65)</f>
        <v/>
      </c>
      <c r="BC70" s="41" t="str">
        <f>IF('વિદ્યાર્થી માહિતી'!C65="","",'વિદ્યાર્થી માહિતી'!C65)</f>
        <v/>
      </c>
      <c r="BD70" s="101" t="str">
        <f>IF('વિદ્યાર્થી માહિતી'!C65="","",'T-1'!J68)</f>
        <v/>
      </c>
      <c r="BE70" s="101" t="str">
        <f>IF('વિદ્યાર્થી માહિતી'!C65="","",'T-2'!J68)</f>
        <v/>
      </c>
      <c r="BF70" s="101" t="str">
        <f>IF('વિદ્યાર્થી માહિતી'!C65="","",'T-3'!I68)</f>
        <v/>
      </c>
      <c r="BG70" s="102" t="str">
        <f>IF('વિદ્યાર્થી માહિતી'!C65="","",આંતરિક!AF68)</f>
        <v/>
      </c>
      <c r="BH70" s="103" t="str">
        <f>IF('વિદ્યાર્થી માહિતી'!C65="","",ROUND(SUM(BD70:BG70),0))</f>
        <v/>
      </c>
      <c r="BI70" s="104" t="str">
        <f>IF('વિદ્યાર્થી માહિતી'!C65="","",IF(BF70="LEFT","LEFT",ROUND(BH70/2,0)))</f>
        <v/>
      </c>
      <c r="BJ70" s="105" t="str">
        <f>IF('વિદ્યાર્થી માહિતી'!C65="","",'સિદ્ધિ+કૃપા'!S68)</f>
        <v/>
      </c>
      <c r="BK70" s="101" t="str">
        <f>IF('વિદ્યાર્થી માહિતી'!C65="","",'સિદ્ધિ+કૃપા'!T68)</f>
        <v/>
      </c>
      <c r="BL70" s="101" t="str">
        <f>IF('વિદ્યાર્થી માહિતી'!C65="","",IF(BF70="LEFT","LEFT",SUM(BI70:BK70)))</f>
        <v/>
      </c>
      <c r="BM70" s="106" t="str">
        <f t="shared" si="7"/>
        <v/>
      </c>
      <c r="BO70" s="41" t="str">
        <f>IF('વિદ્યાર્થી માહિતી'!C65="","",'વિદ્યાર્થી માહિતી'!B65)</f>
        <v/>
      </c>
      <c r="BP70" s="41" t="str">
        <f>IF('વિદ્યાર્થી માહિતી'!C65="","",'વિદ્યાર્થી માહિતી'!C65)</f>
        <v/>
      </c>
      <c r="BQ70" s="101" t="str">
        <f>IF('વિદ્યાર્થી માહિતી'!C65="","",'T-1'!K68)</f>
        <v/>
      </c>
      <c r="BR70" s="101" t="str">
        <f>IF('વિદ્યાર્થી માહિતી'!C65="","",'T-2'!K68)</f>
        <v/>
      </c>
      <c r="BS70" s="101" t="str">
        <f>IF('વિદ્યાર્થી માહિતી'!C65="","",'T-3'!J68)</f>
        <v/>
      </c>
      <c r="BT70" s="102" t="str">
        <f>IF('વિદ્યાર્થી માહિતી'!C65="","",આંતરિક!AL68)</f>
        <v/>
      </c>
      <c r="BU70" s="103" t="str">
        <f>IF('વિદ્યાર્થી માહિતી'!C65="","",ROUND(SUM(BQ70:BT70),0))</f>
        <v/>
      </c>
      <c r="BV70" s="104" t="str">
        <f>IF('વિદ્યાર્થી માહિતી'!C65="","",IF(BS70="LEFT","LEFT",ROUND(BU70/2,0)))</f>
        <v/>
      </c>
      <c r="BW70" s="105" t="str">
        <f>IF('વિદ્યાર્થી માહિતી'!C65="","",'સિદ્ધિ+કૃપા'!V68)</f>
        <v/>
      </c>
      <c r="BX70" s="101" t="str">
        <f>IF('વિદ્યાર્થી માહિતી'!C65="","",'સિદ્ધિ+કૃપા'!W68)</f>
        <v/>
      </c>
      <c r="BY70" s="101" t="str">
        <f>IF('વિદ્યાર્થી માહિતી'!C65="","",IF(BS70="LEFT","LEFT",SUM(BV70:BX70)))</f>
        <v/>
      </c>
      <c r="BZ70" s="106" t="str">
        <f t="shared" si="8"/>
        <v/>
      </c>
      <c r="CB70" s="41" t="str">
        <f>IF('વિદ્યાર્થી માહિતી'!C65="","",'વિદ્યાર્થી માહિતી'!B65)</f>
        <v/>
      </c>
      <c r="CC70" s="41" t="str">
        <f>IF('વિદ્યાર્થી માહિતી'!C65="","",'વિદ્યાર્થી માહિતી'!C65)</f>
        <v/>
      </c>
      <c r="CD70" s="101" t="str">
        <f>IF('વિદ્યાર્થી માહિતી'!C65="","",'T-1'!L68)</f>
        <v/>
      </c>
      <c r="CE70" s="101" t="str">
        <f>IF('વિદ્યાર્થી માહિતી'!C65="","",'T-2'!L68)</f>
        <v/>
      </c>
      <c r="CF70" s="101" t="str">
        <f>IF('વિદ્યાર્થી માહિતી'!C65="","",'T-3'!K68)</f>
        <v/>
      </c>
      <c r="CG70" s="102" t="str">
        <f>IF('વિદ્યાર્થી માહિતી'!C65="","",આંતરિક!AR68)</f>
        <v/>
      </c>
      <c r="CH70" s="103" t="str">
        <f>IF('વિદ્યાર્થી માહિતી'!C65="","",ROUND(SUM(CD70:CG70),0))</f>
        <v/>
      </c>
      <c r="CI70" s="104" t="str">
        <f>IF('વિદ્યાર્થી માહિતી'!C65="","",IF(CF70="LEFT","LEFT",ROUND(CH70/2,0)))</f>
        <v/>
      </c>
      <c r="CJ70" s="105" t="str">
        <f>IF('વિદ્યાર્થી માહિતી'!C65="","",'સિદ્ધિ+કૃપા'!Y68)</f>
        <v/>
      </c>
      <c r="CK70" s="101" t="str">
        <f>IF('વિદ્યાર્થી માહિતી'!C65="","",'સિદ્ધિ+કૃપા'!Z68)</f>
        <v/>
      </c>
      <c r="CL70" s="101" t="str">
        <f>IF('વિદ્યાર્થી માહિતી'!C65="","",IF(CF70="LEFT","LEFT",SUM(CI70:CK70)))</f>
        <v/>
      </c>
      <c r="CM70" s="106" t="str">
        <f t="shared" si="9"/>
        <v/>
      </c>
      <c r="CO70" s="41" t="str">
        <f>IF('વિદ્યાર્થી માહિતી'!B65="","",'વિદ્યાર્થી માહિતી'!B65)</f>
        <v/>
      </c>
      <c r="CP70" s="41" t="str">
        <f>IF('વિદ્યાર્થી માહિતી'!C65="","",'વિદ્યાર્થી માહિતી'!C65)</f>
        <v/>
      </c>
      <c r="CQ70" s="101" t="str">
        <f>IF('વિદ્યાર્થી માહિતી'!C65="","",'T-3'!L68)</f>
        <v/>
      </c>
      <c r="CR70" s="101" t="str">
        <f>IF('વિદ્યાર્થી માહિતી'!C65="","",'T-3'!M68)</f>
        <v/>
      </c>
      <c r="CS70" s="102" t="str">
        <f>IF('વિદ્યાર્થી માહિતી'!C65="","",આંતરિક!AV68)</f>
        <v/>
      </c>
      <c r="CT70" s="104" t="str">
        <f>IF('વિદ્યાર્થી માહિતી'!C65="","",SUM(CQ70:CS70))</f>
        <v/>
      </c>
      <c r="CU70" s="105" t="str">
        <f>IF('વિદ્યાર્થી માહિતી'!C65="","",'સિદ્ધિ+કૃપા'!AB68)</f>
        <v/>
      </c>
      <c r="CV70" s="101" t="str">
        <f>IF('વિદ્યાર્થી માહિતી'!C65="","",'સિદ્ધિ+કૃપા'!AC68)</f>
        <v/>
      </c>
      <c r="CW70" s="101" t="str">
        <f>IF('વિદ્યાર્થી માહિતી'!C65="","",SUM(CT70:CV70))</f>
        <v/>
      </c>
      <c r="CX70" s="106" t="str">
        <f t="shared" si="10"/>
        <v/>
      </c>
      <c r="CZ70" s="41" t="str">
        <f>IF('વિદ્યાર્થી માહિતી'!C65="","",'વિદ્યાર્થી માહિતી'!B65)</f>
        <v/>
      </c>
      <c r="DA70" s="41" t="str">
        <f>IF('વિદ્યાર્થી માહિતી'!C65="","",'વિદ્યાર્થી માહિતી'!C65)</f>
        <v/>
      </c>
      <c r="DB70" s="101" t="str">
        <f>IF('વિદ્યાર્થી માહિતી'!C65="","",'T-3'!N68)</f>
        <v/>
      </c>
      <c r="DC70" s="101" t="str">
        <f>IF('વિદ્યાર્થી માહિતી'!C65="","",'T-3'!O68)</f>
        <v/>
      </c>
      <c r="DD70" s="102" t="str">
        <f>IF('વિદ્યાર્થી માહિતી'!C65="","",આંતરિક!AZ68)</f>
        <v/>
      </c>
      <c r="DE70" s="104" t="str">
        <f>IF('વિદ્યાર્થી માહિતી'!C65="","",SUM(DB70:DD70))</f>
        <v/>
      </c>
      <c r="DF70" s="105" t="str">
        <f>IF('વિદ્યાર્થી માહિતી'!C65="","",'સિદ્ધિ+કૃપા'!AE68)</f>
        <v/>
      </c>
      <c r="DG70" s="101" t="str">
        <f>IF('વિદ્યાર્થી માહિતી'!C65="","",'સિદ્ધિ+કૃપા'!AF68)</f>
        <v/>
      </c>
      <c r="DH70" s="101" t="str">
        <f>IF('વિદ્યાર્થી માહિતી'!C65="","",SUM(DE70:DG70))</f>
        <v/>
      </c>
      <c r="DI70" s="106" t="str">
        <f t="shared" si="11"/>
        <v/>
      </c>
      <c r="DJ70" s="25" t="str">
        <f>IF('વિદ્યાર્થી માહિતી'!M65="","",'વિદ્યાર્થી માહિતી'!M65)</f>
        <v/>
      </c>
      <c r="DK70" s="41" t="str">
        <f>IF('વિદ્યાર્થી માહિતી'!C65="","",'વિદ્યાર્થી માહિતી'!B65)</f>
        <v/>
      </c>
      <c r="DL70" s="41" t="str">
        <f>IF('વિદ્યાર્થી માહિતી'!C65="","",'વિદ્યાર્થી માહિતી'!C65)</f>
        <v/>
      </c>
      <c r="DM70" s="101" t="str">
        <f>IF('વિદ્યાર્થી માહિતી'!C65="","",'T-3'!P68)</f>
        <v/>
      </c>
      <c r="DN70" s="101" t="str">
        <f>IF('વિદ્યાર્થી માહિતી'!C65="","",'T-3'!Q68)</f>
        <v/>
      </c>
      <c r="DO70" s="102" t="str">
        <f>IF('વિદ્યાર્થી માહિતી'!C65="","",આંતરિક!BD68)</f>
        <v/>
      </c>
      <c r="DP70" s="104" t="str">
        <f>IF('વિદ્યાર્થી માહિતી'!C65="","",SUM(DM70:DO70))</f>
        <v/>
      </c>
      <c r="DQ70" s="105" t="str">
        <f>IF('વિદ્યાર્થી માહિતી'!C65="","",'સિદ્ધિ+કૃપા'!AH68)</f>
        <v/>
      </c>
      <c r="DR70" s="101" t="str">
        <f>IF('વિદ્યાર્થી માહિતી'!C65="","",'સિદ્ધિ+કૃપા'!AI68)</f>
        <v/>
      </c>
      <c r="DS70" s="101" t="str">
        <f>IF('વિદ્યાર્થી માહિતી'!C65="","",SUM(DP70:DR70))</f>
        <v/>
      </c>
      <c r="DT70" s="106" t="str">
        <f t="shared" si="12"/>
        <v/>
      </c>
      <c r="DU70" s="255" t="str">
        <f>IF('વિદ્યાર્થી માહિતી'!C65="","",IF(I70="LEFT","LEFT",IF(V70="LEFT","LEFT",IF(AI70="LEFT","LEFT",IF(AV70="LEFT","LEFT",IF(BI70="LEFT","LEFT",IF(BV70="LEFT","LEFT",IF(CI70="LEFT","LEFT","P"))))))))</f>
        <v/>
      </c>
      <c r="DV70" s="255" t="str">
        <f>IF('વિદ્યાર્થી માહિતી'!C65="","",IF(DU70="LEFT","LEFT",IF(L70&lt;33,"નાપાસ",IF(Y70&lt;33,"નાપાસ",IF(AL70&lt;33,"નાપાસ",IF(AY70&lt;33,"નાપાસ",IF(BL70&lt;33,"નાપાસ",IF(BY70&lt;33,"નાપાસ",IF(CL70&lt;33,"નાપાસ",IF(CW70&lt;33,"નાપાસ",IF(DH70&lt;33,"નાપાસ",IF(DS70&lt;33,"નાપાસ","પાસ"))))))))))))</f>
        <v/>
      </c>
      <c r="DW70" s="255" t="str">
        <f>IF('વિદ્યાર્થી માહિતી'!C65="","",IF(J70&gt;0,"સિદ્ધિગુણથી પાસ",IF(W70&gt;0,"સિદ્ધિગુણથી પાસ",IF(AJ70&gt;0,"સિદ્ધિગુણથી પાસ",IF(AW70&gt;0,"સિદ્ધિગુણથી પાસ",IF(BJ70&gt;0,"સિદ્ધિગુણથી પાસ",IF(BW70&gt;0,"સિદ્ધિગુણથી પાસ",IF(CJ70&gt;0,"સિદ્ધિગુણથી પાસ",DV70))))))))</f>
        <v/>
      </c>
      <c r="DX70" s="255" t="str">
        <f>IF('વિદ્યાર્થી માહિતી'!C65="","",IF(K70&gt;0,"કૃપાગુણથી પાસ",IF(X70&gt;0,"કૃપાગુણથી પાસ",IF(AK70&gt;0,"કૃપાગુણથી પાસ",IF(AX70&gt;0,"કૃપાગુણથી પાસ",IF(BK70&gt;0,"કૃપાગુણથી પાસ",IF(BX70&gt;0,"કૃપાગુણથી પાસ",IF(CK70&gt;0,"કૃપાગુણથી પાસ",DV70))))))))</f>
        <v/>
      </c>
      <c r="DY70" s="255" t="str">
        <f>IF('સમગ્ર પરિણામ '!DX70="કૃપાગુણથી પાસ","કૃપાગુણથી પાસ",IF(DW70="સિદ્ધિગુણથી પાસ","સિદ્ધિગુણથી પાસ",DX70))</f>
        <v/>
      </c>
      <c r="DZ70" s="130" t="str">
        <f>IF('વિદ્યાર્થી માહિતી'!C65="","",'વિદ્યાર્થી માહિતી'!G65)</f>
        <v/>
      </c>
      <c r="EA70" s="45" t="str">
        <f>'S1'!N67</f>
        <v/>
      </c>
    </row>
    <row r="71" spans="1:131" ht="23.25" customHeight="1" x14ac:dyDescent="0.2">
      <c r="A71" s="41">
        <f>'વિદ્યાર્થી માહિતી'!A66</f>
        <v>65</v>
      </c>
      <c r="B71" s="41" t="str">
        <f>IF('વિદ્યાર્થી માહિતી'!B66="","",'વિદ્યાર્થી માહિતી'!B66)</f>
        <v/>
      </c>
      <c r="C71" s="52" t="str">
        <f>IF('વિદ્યાર્થી માહિતી'!C66="","",'વિદ્યાર્થી માહિતી'!C66)</f>
        <v/>
      </c>
      <c r="D71" s="101" t="str">
        <f>IF('વિદ્યાર્થી માહિતી'!C66="","",'T-1'!F69)</f>
        <v/>
      </c>
      <c r="E71" s="101" t="str">
        <f>IF('વિદ્યાર્થી માહિતી'!C66="","",'T-2'!F69)</f>
        <v/>
      </c>
      <c r="F71" s="101" t="str">
        <f>IF('વિદ્યાર્થી માહિતી'!C66="","",'T-3'!E69)</f>
        <v/>
      </c>
      <c r="G71" s="102" t="str">
        <f>IF('વિદ્યાર્થી માહિતી'!C66="","",આંતરિક!H69)</f>
        <v/>
      </c>
      <c r="H71" s="103" t="str">
        <f t="shared" si="0"/>
        <v/>
      </c>
      <c r="I71" s="104" t="str">
        <f t="shared" si="1"/>
        <v/>
      </c>
      <c r="J71" s="105" t="str">
        <f>IF('વિદ્યાર્થી માહિતી'!C66="","",'સિદ્ધિ+કૃપા'!G69)</f>
        <v/>
      </c>
      <c r="K71" s="101" t="str">
        <f>IF('વિદ્યાર્થી માહિતી'!C66="","",'સિદ્ધિ+કૃપા'!H69)</f>
        <v/>
      </c>
      <c r="L71" s="101" t="str">
        <f t="shared" si="2"/>
        <v/>
      </c>
      <c r="M71" s="106" t="str">
        <f t="shared" si="3"/>
        <v/>
      </c>
      <c r="O71" s="41" t="str">
        <f>IF('વિદ્યાર્થી માહિતી'!B66="","",'વિદ્યાર્થી માહિતી'!B66)</f>
        <v/>
      </c>
      <c r="P71" s="41" t="str">
        <f>IF('વિદ્યાર્થી માહિતી'!C66="","",'વિદ્યાર્થી માહિતી'!C66)</f>
        <v/>
      </c>
      <c r="Q71" s="101" t="str">
        <f>IF('વિદ્યાર્થી માહિતી'!C66="","",'T-1'!G69)</f>
        <v/>
      </c>
      <c r="R71" s="101" t="str">
        <f>IF('વિદ્યાર્થી માહિતી'!C66="","",'T-2'!G69)</f>
        <v/>
      </c>
      <c r="S71" s="101" t="str">
        <f>IF('વિદ્યાર્થી માહિતી'!C66="","",'T-3'!F69)</f>
        <v/>
      </c>
      <c r="T71" s="102" t="str">
        <f>IF('વિદ્યાર્થી માહિતી'!C66="","",આંતરિક!N69)</f>
        <v/>
      </c>
      <c r="U71" s="103" t="str">
        <f>IF('વિદ્યાર્થી માહિતી'!C66="","",ROUND(SUM(Q71:T71),0))</f>
        <v/>
      </c>
      <c r="V71" s="104" t="str">
        <f>IF('વિદ્યાર્થી માહિતી'!C66="","",IF(S71="LEFT","LEFT",ROUND(U71/2,0)))</f>
        <v/>
      </c>
      <c r="W71" s="105" t="str">
        <f>IF('વિદ્યાર્થી માહિતી'!C66="","",'સિદ્ધિ+કૃપા'!J69)</f>
        <v/>
      </c>
      <c r="X71" s="101" t="str">
        <f>IF('વિદ્યાર્થી માહિતી'!C66="","",'સિદ્ધિ+કૃપા'!K69)</f>
        <v/>
      </c>
      <c r="Y71" s="101" t="str">
        <f>IF('વિદ્યાર્થી માહિતી'!C66="","",IF(S71="LEFT","LEFT",SUM(V71:X71)))</f>
        <v/>
      </c>
      <c r="Z71" s="106" t="str">
        <f t="shared" si="4"/>
        <v/>
      </c>
      <c r="AB71" s="41" t="str">
        <f>IF('વિદ્યાર્થી માહિતી'!B66="","",'વિદ્યાર્થી માહિતી'!B66)</f>
        <v/>
      </c>
      <c r="AC71" s="41" t="str">
        <f>IF('વિદ્યાર્થી માહિતી'!C66="","",'વિદ્યાર્થી માહિતી'!C66)</f>
        <v/>
      </c>
      <c r="AD71" s="101" t="str">
        <f>IF('વિદ્યાર્થી માહિતી'!C66="","",'T-1'!H69)</f>
        <v/>
      </c>
      <c r="AE71" s="101" t="str">
        <f>IF('વિદ્યાર્થી માહિતી'!C66="","",'T-2'!H69)</f>
        <v/>
      </c>
      <c r="AF71" s="101" t="str">
        <f>IF('વિદ્યાર્થી માહિતી'!C66="","",'T-3'!G69)</f>
        <v/>
      </c>
      <c r="AG71" s="102" t="str">
        <f>IF('વિદ્યાર્થી માહિતી'!C66="","",આંતરિક!T69)</f>
        <v/>
      </c>
      <c r="AH71" s="103" t="str">
        <f>IF('વિદ્યાર્થી માહિતી'!C66="","",ROUND(SUM(AD71:AG71),0))</f>
        <v/>
      </c>
      <c r="AI71" s="104" t="str">
        <f>IF('વિદ્યાર્થી માહિતી'!C66="","",IF(AF71="LEFT","LEFT",ROUND(AH71/2,0)))</f>
        <v/>
      </c>
      <c r="AJ71" s="105" t="str">
        <f>IF('વિદ્યાર્થી માહિતી'!C66="","",'સિદ્ધિ+કૃપા'!M69)</f>
        <v/>
      </c>
      <c r="AK71" s="101" t="str">
        <f>IF('વિદ્યાર્થી માહિતી'!C66="","",'સિદ્ધિ+કૃપા'!N69)</f>
        <v/>
      </c>
      <c r="AL71" s="101" t="str">
        <f>IF('વિદ્યાર્થી માહિતી'!C66="","",IF(AF71="LEFT","LEFT",SUM(AI71:AK71)))</f>
        <v/>
      </c>
      <c r="AM71" s="106" t="str">
        <f t="shared" si="5"/>
        <v/>
      </c>
      <c r="AO71" s="41" t="str">
        <f>IF('વિદ્યાર્થી માહિતી'!B66="","",'વિદ્યાર્થી માહિતી'!B66)</f>
        <v/>
      </c>
      <c r="AP71" s="41" t="str">
        <f>IF('વિદ્યાર્થી માહિતી'!C66="","",'વિદ્યાર્થી માહિતી'!C66)</f>
        <v/>
      </c>
      <c r="AQ71" s="101" t="str">
        <f>IF('વિદ્યાર્થી માહિતી'!C66="","",'T-1'!I69)</f>
        <v/>
      </c>
      <c r="AR71" s="101" t="str">
        <f>IF('વિદ્યાર્થી માહિતી'!C66="","",'T-2'!I69)</f>
        <v/>
      </c>
      <c r="AS71" s="101" t="str">
        <f>IF('વિદ્યાર્થી માહિતી'!C66="","",'T-3'!H69)</f>
        <v/>
      </c>
      <c r="AT71" s="102" t="str">
        <f>IF('વિદ્યાર્થી માહિતી'!C66="","",આંતરિક!Z69)</f>
        <v/>
      </c>
      <c r="AU71" s="103" t="str">
        <f>IF('વિદ્યાર્થી માહિતી'!C66="","",ROUND(SUM(AQ71:AT71),0))</f>
        <v/>
      </c>
      <c r="AV71" s="104" t="str">
        <f>IF('વિદ્યાર્થી માહિતી'!C66="","",IF(AS71="LEFT","LEFT",ROUND(AU71/2,0)))</f>
        <v/>
      </c>
      <c r="AW71" s="105" t="str">
        <f>IF('વિદ્યાર્થી માહિતી'!C66="","",'સિદ્ધિ+કૃપા'!P69)</f>
        <v/>
      </c>
      <c r="AX71" s="101" t="str">
        <f>IF('વિદ્યાર્થી માહિતી'!C66="","",'સિદ્ધિ+કૃપા'!Q69)</f>
        <v/>
      </c>
      <c r="AY71" s="101" t="str">
        <f>IF('વિદ્યાર્થી માહિતી'!C66="","",IF(AS71="LEFT","LEFT",SUM(AV71:AX71)))</f>
        <v/>
      </c>
      <c r="AZ71" s="106" t="str">
        <f t="shared" si="6"/>
        <v/>
      </c>
      <c r="BB71" s="41" t="str">
        <f>IF('વિદ્યાર્થી માહિતી'!C66="","",'વિદ્યાર્થી માહિતી'!B66)</f>
        <v/>
      </c>
      <c r="BC71" s="41" t="str">
        <f>IF('વિદ્યાર્થી માહિતી'!C66="","",'વિદ્યાર્થી માહિતી'!C66)</f>
        <v/>
      </c>
      <c r="BD71" s="101" t="str">
        <f>IF('વિદ્યાર્થી માહિતી'!C66="","",'T-1'!J69)</f>
        <v/>
      </c>
      <c r="BE71" s="101" t="str">
        <f>IF('વિદ્યાર્થી માહિતી'!C66="","",'T-2'!J69)</f>
        <v/>
      </c>
      <c r="BF71" s="101" t="str">
        <f>IF('વિદ્યાર્થી માહિતી'!C66="","",'T-3'!I69)</f>
        <v/>
      </c>
      <c r="BG71" s="102" t="str">
        <f>IF('વિદ્યાર્થી માહિતી'!C66="","",આંતરિક!AF69)</f>
        <v/>
      </c>
      <c r="BH71" s="103" t="str">
        <f>IF('વિદ્યાર્થી માહિતી'!C66="","",ROUND(SUM(BD71:BG71),0))</f>
        <v/>
      </c>
      <c r="BI71" s="104" t="str">
        <f>IF('વિદ્યાર્થી માહિતી'!C66="","",IF(BF71="LEFT","LEFT",ROUND(BH71/2,0)))</f>
        <v/>
      </c>
      <c r="BJ71" s="105" t="str">
        <f>IF('વિદ્યાર્થી માહિતી'!C66="","",'સિદ્ધિ+કૃપા'!S69)</f>
        <v/>
      </c>
      <c r="BK71" s="101" t="str">
        <f>IF('વિદ્યાર્થી માહિતી'!C66="","",'સિદ્ધિ+કૃપા'!T69)</f>
        <v/>
      </c>
      <c r="BL71" s="101" t="str">
        <f>IF('વિદ્યાર્થી માહિતી'!C66="","",IF(BF71="LEFT","LEFT",SUM(BI71:BK71)))</f>
        <v/>
      </c>
      <c r="BM71" s="106" t="str">
        <f t="shared" si="7"/>
        <v/>
      </c>
      <c r="BO71" s="41" t="str">
        <f>IF('વિદ્યાર્થી માહિતી'!C66="","",'વિદ્યાર્થી માહિતી'!B66)</f>
        <v/>
      </c>
      <c r="BP71" s="41" t="str">
        <f>IF('વિદ્યાર્થી માહિતી'!C66="","",'વિદ્યાર્થી માહિતી'!C66)</f>
        <v/>
      </c>
      <c r="BQ71" s="101" t="str">
        <f>IF('વિદ્યાર્થી માહિતી'!C66="","",'T-1'!K69)</f>
        <v/>
      </c>
      <c r="BR71" s="101" t="str">
        <f>IF('વિદ્યાર્થી માહિતી'!C66="","",'T-2'!K69)</f>
        <v/>
      </c>
      <c r="BS71" s="101" t="str">
        <f>IF('વિદ્યાર્થી માહિતી'!C66="","",'T-3'!J69)</f>
        <v/>
      </c>
      <c r="BT71" s="102" t="str">
        <f>IF('વિદ્યાર્થી માહિતી'!C66="","",આંતરિક!AL69)</f>
        <v/>
      </c>
      <c r="BU71" s="103" t="str">
        <f>IF('વિદ્યાર્થી માહિતી'!C66="","",ROUND(SUM(BQ71:BT71),0))</f>
        <v/>
      </c>
      <c r="BV71" s="104" t="str">
        <f>IF('વિદ્યાર્થી માહિતી'!C66="","",IF(BS71="LEFT","LEFT",ROUND(BU71/2,0)))</f>
        <v/>
      </c>
      <c r="BW71" s="105" t="str">
        <f>IF('વિદ્યાર્થી માહિતી'!C66="","",'સિદ્ધિ+કૃપા'!V69)</f>
        <v/>
      </c>
      <c r="BX71" s="101" t="str">
        <f>IF('વિદ્યાર્થી માહિતી'!C66="","",'સિદ્ધિ+કૃપા'!W69)</f>
        <v/>
      </c>
      <c r="BY71" s="101" t="str">
        <f>IF('વિદ્યાર્થી માહિતી'!C66="","",IF(BS71="LEFT","LEFT",SUM(BV71:BX71)))</f>
        <v/>
      </c>
      <c r="BZ71" s="106" t="str">
        <f t="shared" si="8"/>
        <v/>
      </c>
      <c r="CB71" s="41" t="str">
        <f>IF('વિદ્યાર્થી માહિતી'!C66="","",'વિદ્યાર્થી માહિતી'!B66)</f>
        <v/>
      </c>
      <c r="CC71" s="41" t="str">
        <f>IF('વિદ્યાર્થી માહિતી'!C66="","",'વિદ્યાર્થી માહિતી'!C66)</f>
        <v/>
      </c>
      <c r="CD71" s="101" t="str">
        <f>IF('વિદ્યાર્થી માહિતી'!C66="","",'T-1'!L69)</f>
        <v/>
      </c>
      <c r="CE71" s="101" t="str">
        <f>IF('વિદ્યાર્થી માહિતી'!C66="","",'T-2'!L69)</f>
        <v/>
      </c>
      <c r="CF71" s="101" t="str">
        <f>IF('વિદ્યાર્થી માહિતી'!C66="","",'T-3'!K69)</f>
        <v/>
      </c>
      <c r="CG71" s="102" t="str">
        <f>IF('વિદ્યાર્થી માહિતી'!C66="","",આંતરિક!AR69)</f>
        <v/>
      </c>
      <c r="CH71" s="103" t="str">
        <f>IF('વિદ્યાર્થી માહિતી'!C66="","",ROUND(SUM(CD71:CG71),0))</f>
        <v/>
      </c>
      <c r="CI71" s="104" t="str">
        <f>IF('વિદ્યાર્થી માહિતી'!C66="","",IF(CF71="LEFT","LEFT",ROUND(CH71/2,0)))</f>
        <v/>
      </c>
      <c r="CJ71" s="105" t="str">
        <f>IF('વિદ્યાર્થી માહિતી'!C66="","",'સિદ્ધિ+કૃપા'!Y69)</f>
        <v/>
      </c>
      <c r="CK71" s="101" t="str">
        <f>IF('વિદ્યાર્થી માહિતી'!C66="","",'સિદ્ધિ+કૃપા'!Z69)</f>
        <v/>
      </c>
      <c r="CL71" s="101" t="str">
        <f>IF('વિદ્યાર્થી માહિતી'!C66="","",IF(CF71="LEFT","LEFT",SUM(CI71:CK71)))</f>
        <v/>
      </c>
      <c r="CM71" s="106" t="str">
        <f t="shared" si="9"/>
        <v/>
      </c>
      <c r="CO71" s="41" t="str">
        <f>IF('વિદ્યાર્થી માહિતી'!B66="","",'વિદ્યાર્થી માહિતી'!B66)</f>
        <v/>
      </c>
      <c r="CP71" s="41" t="str">
        <f>IF('વિદ્યાર્થી માહિતી'!C66="","",'વિદ્યાર્થી માહિતી'!C66)</f>
        <v/>
      </c>
      <c r="CQ71" s="101" t="str">
        <f>IF('વિદ્યાર્થી માહિતી'!C66="","",'T-3'!L69)</f>
        <v/>
      </c>
      <c r="CR71" s="101" t="str">
        <f>IF('વિદ્યાર્થી માહિતી'!C66="","",'T-3'!M69)</f>
        <v/>
      </c>
      <c r="CS71" s="102" t="str">
        <f>IF('વિદ્યાર્થી માહિતી'!C66="","",આંતરિક!AV69)</f>
        <v/>
      </c>
      <c r="CT71" s="104" t="str">
        <f>IF('વિદ્યાર્થી માહિતી'!C66="","",SUM(CQ71:CS71))</f>
        <v/>
      </c>
      <c r="CU71" s="105" t="str">
        <f>IF('વિદ્યાર્થી માહિતી'!C66="","",'સિદ્ધિ+કૃપા'!AB69)</f>
        <v/>
      </c>
      <c r="CV71" s="101" t="str">
        <f>IF('વિદ્યાર્થી માહિતી'!C66="","",'સિદ્ધિ+કૃપા'!AC69)</f>
        <v/>
      </c>
      <c r="CW71" s="101" t="str">
        <f>IF('વિદ્યાર્થી માહિતી'!C66="","",SUM(CT71:CV71))</f>
        <v/>
      </c>
      <c r="CX71" s="106" t="str">
        <f t="shared" si="10"/>
        <v/>
      </c>
      <c r="CZ71" s="41" t="str">
        <f>IF('વિદ્યાર્થી માહિતી'!C66="","",'વિદ્યાર્થી માહિતી'!B66)</f>
        <v/>
      </c>
      <c r="DA71" s="41" t="str">
        <f>IF('વિદ્યાર્થી માહિતી'!C66="","",'વિદ્યાર્થી માહિતી'!C66)</f>
        <v/>
      </c>
      <c r="DB71" s="101" t="str">
        <f>IF('વિદ્યાર્થી માહિતી'!C66="","",'T-3'!N69)</f>
        <v/>
      </c>
      <c r="DC71" s="101" t="str">
        <f>IF('વિદ્યાર્થી માહિતી'!C66="","",'T-3'!O69)</f>
        <v/>
      </c>
      <c r="DD71" s="102" t="str">
        <f>IF('વિદ્યાર્થી માહિતી'!C66="","",આંતરિક!AZ69)</f>
        <v/>
      </c>
      <c r="DE71" s="104" t="str">
        <f>IF('વિદ્યાર્થી માહિતી'!C66="","",SUM(DB71:DD71))</f>
        <v/>
      </c>
      <c r="DF71" s="105" t="str">
        <f>IF('વિદ્યાર્થી માહિતી'!C66="","",'સિદ્ધિ+કૃપા'!AE69)</f>
        <v/>
      </c>
      <c r="DG71" s="101" t="str">
        <f>IF('વિદ્યાર્થી માહિતી'!C66="","",'સિદ્ધિ+કૃપા'!AF69)</f>
        <v/>
      </c>
      <c r="DH71" s="101" t="str">
        <f>IF('વિદ્યાર્થી માહિતી'!C66="","",SUM(DE71:DG71))</f>
        <v/>
      </c>
      <c r="DI71" s="106" t="str">
        <f t="shared" si="11"/>
        <v/>
      </c>
      <c r="DJ71" s="25" t="str">
        <f>IF('વિદ્યાર્થી માહિતી'!M66="","",'વિદ્યાર્થી માહિતી'!M66)</f>
        <v/>
      </c>
      <c r="DK71" s="41" t="str">
        <f>IF('વિદ્યાર્થી માહિતી'!C66="","",'વિદ્યાર્થી માહિતી'!B66)</f>
        <v/>
      </c>
      <c r="DL71" s="41" t="str">
        <f>IF('વિદ્યાર્થી માહિતી'!C66="","",'વિદ્યાર્થી માહિતી'!C66)</f>
        <v/>
      </c>
      <c r="DM71" s="101" t="str">
        <f>IF('વિદ્યાર્થી માહિતી'!C66="","",'T-3'!P69)</f>
        <v/>
      </c>
      <c r="DN71" s="101" t="str">
        <f>IF('વિદ્યાર્થી માહિતી'!C66="","",'T-3'!Q69)</f>
        <v/>
      </c>
      <c r="DO71" s="102" t="str">
        <f>IF('વિદ્યાર્થી માહિતી'!C66="","",આંતરિક!BD69)</f>
        <v/>
      </c>
      <c r="DP71" s="104" t="str">
        <f>IF('વિદ્યાર્થી માહિતી'!C66="","",SUM(DM71:DO71))</f>
        <v/>
      </c>
      <c r="DQ71" s="105" t="str">
        <f>IF('વિદ્યાર્થી માહિતી'!C66="","",'સિદ્ધિ+કૃપા'!AH69)</f>
        <v/>
      </c>
      <c r="DR71" s="101" t="str">
        <f>IF('વિદ્યાર્થી માહિતી'!C66="","",'સિદ્ધિ+કૃપા'!AI69)</f>
        <v/>
      </c>
      <c r="DS71" s="101" t="str">
        <f>IF('વિદ્યાર્થી માહિતી'!C66="","",SUM(DP71:DR71))</f>
        <v/>
      </c>
      <c r="DT71" s="106" t="str">
        <f t="shared" si="12"/>
        <v/>
      </c>
      <c r="DU71" s="255" t="str">
        <f>IF('વિદ્યાર્થી માહિતી'!C66="","",IF(I71="LEFT","LEFT",IF(V71="LEFT","LEFT",IF(AI71="LEFT","LEFT",IF(AV71="LEFT","LEFT",IF(BI71="LEFT","LEFT",IF(BV71="LEFT","LEFT",IF(CI71="LEFT","LEFT","P"))))))))</f>
        <v/>
      </c>
      <c r="DV71" s="255" t="str">
        <f>IF('વિદ્યાર્થી માહિતી'!C66="","",IF(DU71="LEFT","LEFT",IF(L71&lt;33,"નાપાસ",IF(Y71&lt;33,"નાપાસ",IF(AL71&lt;33,"નાપાસ",IF(AY71&lt;33,"નાપાસ",IF(BL71&lt;33,"નાપાસ",IF(BY71&lt;33,"નાપાસ",IF(CL71&lt;33,"નાપાસ",IF(CW71&lt;33,"નાપાસ",IF(DH71&lt;33,"નાપાસ",IF(DS71&lt;33,"નાપાસ","પાસ"))))))))))))</f>
        <v/>
      </c>
      <c r="DW71" s="255" t="str">
        <f>IF('વિદ્યાર્થી માહિતી'!C66="","",IF(J71&gt;0,"સિદ્ધિગુણથી પાસ",IF(W71&gt;0,"સિદ્ધિગુણથી પાસ",IF(AJ71&gt;0,"સિદ્ધિગુણથી પાસ",IF(AW71&gt;0,"સિદ્ધિગુણથી પાસ",IF(BJ71&gt;0,"સિદ્ધિગુણથી પાસ",IF(BW71&gt;0,"સિદ્ધિગુણથી પાસ",IF(CJ71&gt;0,"સિદ્ધિગુણથી પાસ",DV71))))))))</f>
        <v/>
      </c>
      <c r="DX71" s="255" t="str">
        <f>IF('વિદ્યાર્થી માહિતી'!C66="","",IF(K71&gt;0,"કૃપાગુણથી પાસ",IF(X71&gt;0,"કૃપાગુણથી પાસ",IF(AK71&gt;0,"કૃપાગુણથી પાસ",IF(AX71&gt;0,"કૃપાગુણથી પાસ",IF(BK71&gt;0,"કૃપાગુણથી પાસ",IF(BX71&gt;0,"કૃપાગુણથી પાસ",IF(CK71&gt;0,"કૃપાગુણથી પાસ",DV71))))))))</f>
        <v/>
      </c>
      <c r="DY71" s="255" t="str">
        <f>IF('સમગ્ર પરિણામ '!DX71="કૃપાગુણથી પાસ","કૃપાગુણથી પાસ",IF(DW71="સિદ્ધિગુણથી પાસ","સિદ્ધિગુણથી પાસ",DX71))</f>
        <v/>
      </c>
      <c r="DZ71" s="130" t="str">
        <f>IF('વિદ્યાર્થી માહિતી'!C66="","",'વિદ્યાર્થી માહિતી'!G66)</f>
        <v/>
      </c>
      <c r="EA71" s="45" t="str">
        <f>'S1'!N68</f>
        <v/>
      </c>
    </row>
    <row r="72" spans="1:131" ht="23.25" customHeight="1" x14ac:dyDescent="0.2">
      <c r="A72" s="41">
        <f>'વિદ્યાર્થી માહિતી'!A67</f>
        <v>66</v>
      </c>
      <c r="B72" s="41" t="str">
        <f>IF('વિદ્યાર્થી માહિતી'!B67="","",'વિદ્યાર્થી માહિતી'!B67)</f>
        <v/>
      </c>
      <c r="C72" s="52" t="str">
        <f>IF('વિદ્યાર્થી માહિતી'!C67="","",'વિદ્યાર્થી માહિતી'!C67)</f>
        <v/>
      </c>
      <c r="D72" s="101" t="str">
        <f>IF('વિદ્યાર્થી માહિતી'!C67="","",'T-1'!F70)</f>
        <v/>
      </c>
      <c r="E72" s="101" t="str">
        <f>IF('વિદ્યાર્થી માહિતી'!C67="","",'T-2'!F70)</f>
        <v/>
      </c>
      <c r="F72" s="101" t="str">
        <f>IF('વિદ્યાર્થી માહિતી'!C67="","",'T-3'!E70)</f>
        <v/>
      </c>
      <c r="G72" s="102" t="str">
        <f>IF('વિદ્યાર્થી માહિતી'!C67="","",આંતરિક!H70)</f>
        <v/>
      </c>
      <c r="H72" s="103" t="str">
        <f t="shared" ref="H72:H106" si="13">IF(C72="","",ROUND(SUM(D72:G72),0))</f>
        <v/>
      </c>
      <c r="I72" s="104" t="str">
        <f t="shared" ref="I72:I106" si="14">IF(C72="","",IF(F72="LEFT","LEFT",ROUND(H72/2,0)))</f>
        <v/>
      </c>
      <c r="J72" s="105" t="str">
        <f>IF('વિદ્યાર્થી માહિતી'!C67="","",'સિદ્ધિ+કૃપા'!G70)</f>
        <v/>
      </c>
      <c r="K72" s="101" t="str">
        <f>IF('વિદ્યાર્થી માહિતી'!C67="","",'સિદ્ધિ+કૃપા'!H70)</f>
        <v/>
      </c>
      <c r="L72" s="101" t="str">
        <f t="shared" ref="L72:L106" si="15">IF(F72="LEFT","LEFT",IF(C72="","",SUM(I72:K72)))</f>
        <v/>
      </c>
      <c r="M72" s="106" t="str">
        <f t="shared" ref="M72:M106" si="16">IF(C72="","",IF(L72="LEFT","LEFT",IF(L72&lt;33,"E",IF(L72&lt;=40,"D",IF(L72&lt;=50,"C2",IF(L72&lt;=60,"C1",IF(L72&lt;=70,"B2",IF(L72&lt;=80,"B1",IF(L72&lt;=90,"A2",IF(L72&lt;=100,"A1"))))))))))</f>
        <v/>
      </c>
      <c r="O72" s="41" t="str">
        <f>IF('વિદ્યાર્થી માહિતી'!B67="","",'વિદ્યાર્થી માહિતી'!B67)</f>
        <v/>
      </c>
      <c r="P72" s="41" t="str">
        <f>IF('વિદ્યાર્થી માહિતી'!C67="","",'વિદ્યાર્થી માહિતી'!C67)</f>
        <v/>
      </c>
      <c r="Q72" s="101" t="str">
        <f>IF('વિદ્યાર્થી માહિતી'!C67="","",'T-1'!G70)</f>
        <v/>
      </c>
      <c r="R72" s="101" t="str">
        <f>IF('વિદ્યાર્થી માહિતી'!C67="","",'T-2'!G70)</f>
        <v/>
      </c>
      <c r="S72" s="101" t="str">
        <f>IF('વિદ્યાર્થી માહિતી'!C67="","",'T-3'!F70)</f>
        <v/>
      </c>
      <c r="T72" s="102" t="str">
        <f>IF('વિદ્યાર્થી માહિતી'!C67="","",આંતરિક!N70)</f>
        <v/>
      </c>
      <c r="U72" s="103" t="str">
        <f>IF('વિદ્યાર્થી માહિતી'!C67="","",ROUND(SUM(Q72:T72),0))</f>
        <v/>
      </c>
      <c r="V72" s="104" t="str">
        <f>IF('વિદ્યાર્થી માહિતી'!C67="","",IF(S72="LEFT","LEFT",ROUND(U72/2,0)))</f>
        <v/>
      </c>
      <c r="W72" s="105" t="str">
        <f>IF('વિદ્યાર્થી માહિતી'!C67="","",'સિદ્ધિ+કૃપા'!J70)</f>
        <v/>
      </c>
      <c r="X72" s="101" t="str">
        <f>IF('વિદ્યાર્થી માહિતી'!C67="","",'સિદ્ધિ+કૃપા'!K70)</f>
        <v/>
      </c>
      <c r="Y72" s="101" t="str">
        <f>IF('વિદ્યાર્થી માહિતી'!C67="","",IF(S72="LEFT","LEFT",SUM(V72:X72)))</f>
        <v/>
      </c>
      <c r="Z72" s="106" t="str">
        <f t="shared" ref="Z72:Z106" si="17">IF(C72="","",IF(Y72="LEFT","LEFT",IF(Y72&lt;33,"E",IF(Y72&lt;=40,"D",IF(Y72&lt;=50,"C2",IF(Y72&lt;=60,"C1",IF(Y72&lt;=70,"B2",IF(Y72&lt;=80,"B1",IF(Y72&lt;=90,"A2",IF(Y72&lt;=100,"A1"))))))))))</f>
        <v/>
      </c>
      <c r="AB72" s="41" t="str">
        <f>IF('વિદ્યાર્થી માહિતી'!B67="","",'વિદ્યાર્થી માહિતી'!B67)</f>
        <v/>
      </c>
      <c r="AC72" s="41" t="str">
        <f>IF('વિદ્યાર્થી માહિતી'!C67="","",'વિદ્યાર્થી માહિતી'!C67)</f>
        <v/>
      </c>
      <c r="AD72" s="101" t="str">
        <f>IF('વિદ્યાર્થી માહિતી'!C67="","",'T-1'!H70)</f>
        <v/>
      </c>
      <c r="AE72" s="101" t="str">
        <f>IF('વિદ્યાર્થી માહિતી'!C67="","",'T-2'!H70)</f>
        <v/>
      </c>
      <c r="AF72" s="101" t="str">
        <f>IF('વિદ્યાર્થી માહિતી'!C67="","",'T-3'!G70)</f>
        <v/>
      </c>
      <c r="AG72" s="102" t="str">
        <f>IF('વિદ્યાર્થી માહિતી'!C67="","",આંતરિક!T70)</f>
        <v/>
      </c>
      <c r="AH72" s="103" t="str">
        <f>IF('વિદ્યાર્થી માહિતી'!C67="","",ROUND(SUM(AD72:AG72),0))</f>
        <v/>
      </c>
      <c r="AI72" s="104" t="str">
        <f>IF('વિદ્યાર્થી માહિતી'!C67="","",IF(AF72="LEFT","LEFT",ROUND(AH72/2,0)))</f>
        <v/>
      </c>
      <c r="AJ72" s="105" t="str">
        <f>IF('વિદ્યાર્થી માહિતી'!C67="","",'સિદ્ધિ+કૃપા'!M70)</f>
        <v/>
      </c>
      <c r="AK72" s="101" t="str">
        <f>IF('વિદ્યાર્થી માહિતી'!C67="","",'સિદ્ધિ+કૃપા'!N70)</f>
        <v/>
      </c>
      <c r="AL72" s="101" t="str">
        <f>IF('વિદ્યાર્થી માહિતી'!C67="","",IF(AF72="LEFT","LEFT",SUM(AI72:AK72)))</f>
        <v/>
      </c>
      <c r="AM72" s="106" t="str">
        <f t="shared" ref="AM72:AM106" si="18">IF(C72="","",IF(AL72="LEFT","LEFT",IF(AL72&lt;33,"E",IF(AL72&lt;=40,"D",IF(AL72&lt;=50,"C2",IF(AL72&lt;=60,"C1",IF(AL72&lt;=70,"B2",IF(AL72&lt;=80,"B1",IF(AL72&lt;=90,"A2",IF(AL72&lt;=100,"A1"))))))))))</f>
        <v/>
      </c>
      <c r="AO72" s="41" t="str">
        <f>IF('વિદ્યાર્થી માહિતી'!B67="","",'વિદ્યાર્થી માહિતી'!B67)</f>
        <v/>
      </c>
      <c r="AP72" s="41" t="str">
        <f>IF('વિદ્યાર્થી માહિતી'!C67="","",'વિદ્યાર્થી માહિતી'!C67)</f>
        <v/>
      </c>
      <c r="AQ72" s="101" t="str">
        <f>IF('વિદ્યાર્થી માહિતી'!C67="","",'T-1'!I70)</f>
        <v/>
      </c>
      <c r="AR72" s="101" t="str">
        <f>IF('વિદ્યાર્થી માહિતી'!C67="","",'T-2'!I70)</f>
        <v/>
      </c>
      <c r="AS72" s="101" t="str">
        <f>IF('વિદ્યાર્થી માહિતી'!C67="","",'T-3'!H70)</f>
        <v/>
      </c>
      <c r="AT72" s="102" t="str">
        <f>IF('વિદ્યાર્થી માહિતી'!C67="","",આંતરિક!Z70)</f>
        <v/>
      </c>
      <c r="AU72" s="103" t="str">
        <f>IF('વિદ્યાર્થી માહિતી'!C67="","",ROUND(SUM(AQ72:AT72),0))</f>
        <v/>
      </c>
      <c r="AV72" s="104" t="str">
        <f>IF('વિદ્યાર્થી માહિતી'!C67="","",IF(AS72="LEFT","LEFT",ROUND(AU72/2,0)))</f>
        <v/>
      </c>
      <c r="AW72" s="105" t="str">
        <f>IF('વિદ્યાર્થી માહિતી'!C67="","",'સિદ્ધિ+કૃપા'!P70)</f>
        <v/>
      </c>
      <c r="AX72" s="101" t="str">
        <f>IF('વિદ્યાર્થી માહિતી'!C67="","",'સિદ્ધિ+કૃપા'!Q70)</f>
        <v/>
      </c>
      <c r="AY72" s="101" t="str">
        <f>IF('વિદ્યાર્થી માહિતી'!C67="","",IF(AS72="LEFT","LEFT",SUM(AV72:AX72)))</f>
        <v/>
      </c>
      <c r="AZ72" s="106" t="str">
        <f t="shared" ref="AZ72:AZ106" si="19">IF(C72="","",IF(AY72="LEFT","LEFT",IF(AY72&lt;33,"E",IF(AY72&lt;=40,"D",IF(AY72&lt;=50,"C2",IF(AY72&lt;=60,"C1",IF(AY72&lt;=70,"B2",IF(AY72&lt;=80,"B1",IF(AY72&lt;=90,"A2",IF(AY72&lt;=100,"A1"))))))))))</f>
        <v/>
      </c>
      <c r="BB72" s="41" t="str">
        <f>IF('વિદ્યાર્થી માહિતી'!C67="","",'વિદ્યાર્થી માહિતી'!B67)</f>
        <v/>
      </c>
      <c r="BC72" s="41" t="str">
        <f>IF('વિદ્યાર્થી માહિતી'!C67="","",'વિદ્યાર્થી માહિતી'!C67)</f>
        <v/>
      </c>
      <c r="BD72" s="101" t="str">
        <f>IF('વિદ્યાર્થી માહિતી'!C67="","",'T-1'!J70)</f>
        <v/>
      </c>
      <c r="BE72" s="101" t="str">
        <f>IF('વિદ્યાર્થી માહિતી'!C67="","",'T-2'!J70)</f>
        <v/>
      </c>
      <c r="BF72" s="101" t="str">
        <f>IF('વિદ્યાર્થી માહિતી'!C67="","",'T-3'!I70)</f>
        <v/>
      </c>
      <c r="BG72" s="102" t="str">
        <f>IF('વિદ્યાર્થી માહિતી'!C67="","",આંતરિક!AF70)</f>
        <v/>
      </c>
      <c r="BH72" s="103" t="str">
        <f>IF('વિદ્યાર્થી માહિતી'!C67="","",ROUND(SUM(BD72:BG72),0))</f>
        <v/>
      </c>
      <c r="BI72" s="104" t="str">
        <f>IF('વિદ્યાર્થી માહિતી'!C67="","",IF(BF72="LEFT","LEFT",ROUND(BH72/2,0)))</f>
        <v/>
      </c>
      <c r="BJ72" s="105" t="str">
        <f>IF('વિદ્યાર્થી માહિતી'!C67="","",'સિદ્ધિ+કૃપા'!S70)</f>
        <v/>
      </c>
      <c r="BK72" s="101" t="str">
        <f>IF('વિદ્યાર્થી માહિતી'!C67="","",'સિદ્ધિ+કૃપા'!T70)</f>
        <v/>
      </c>
      <c r="BL72" s="101" t="str">
        <f>IF('વિદ્યાર્થી માહિતી'!C67="","",IF(BF72="LEFT","LEFT",SUM(BI72:BK72)))</f>
        <v/>
      </c>
      <c r="BM72" s="106" t="str">
        <f t="shared" ref="BM72:BM106" si="20">IF(BC72="","",IF(BL72="LEFT","LEFT",IF(BL72&lt;33,"E",IF(BL72&lt;=40,"D",IF(BL72&lt;=50,"C2",IF(BL72&lt;=60,"C1",IF(BL72&lt;=70,"B2",IF(BL72&lt;=80,"B1",IF(BL72&lt;=90,"A2",IF(BL72&lt;=100,"A1"))))))))))</f>
        <v/>
      </c>
      <c r="BO72" s="41" t="str">
        <f>IF('વિદ્યાર્થી માહિતી'!C67="","",'વિદ્યાર્થી માહિતી'!B67)</f>
        <v/>
      </c>
      <c r="BP72" s="41" t="str">
        <f>IF('વિદ્યાર્થી માહિતી'!C67="","",'વિદ્યાર્થી માહિતી'!C67)</f>
        <v/>
      </c>
      <c r="BQ72" s="101" t="str">
        <f>IF('વિદ્યાર્થી માહિતી'!C67="","",'T-1'!K70)</f>
        <v/>
      </c>
      <c r="BR72" s="101" t="str">
        <f>IF('વિદ્યાર્થી માહિતી'!C67="","",'T-2'!K70)</f>
        <v/>
      </c>
      <c r="BS72" s="101" t="str">
        <f>IF('વિદ્યાર્થી માહિતી'!C67="","",'T-3'!J70)</f>
        <v/>
      </c>
      <c r="BT72" s="102" t="str">
        <f>IF('વિદ્યાર્થી માહિતી'!C67="","",આંતરિક!AL70)</f>
        <v/>
      </c>
      <c r="BU72" s="103" t="str">
        <f>IF('વિદ્યાર્થી માહિતી'!C67="","",ROUND(SUM(BQ72:BT72),0))</f>
        <v/>
      </c>
      <c r="BV72" s="104" t="str">
        <f>IF('વિદ્યાર્થી માહિતી'!C67="","",IF(BS72="LEFT","LEFT",ROUND(BU72/2,0)))</f>
        <v/>
      </c>
      <c r="BW72" s="105" t="str">
        <f>IF('વિદ્યાર્થી માહિતી'!C67="","",'સિદ્ધિ+કૃપા'!V70)</f>
        <v/>
      </c>
      <c r="BX72" s="101" t="str">
        <f>IF('વિદ્યાર્થી માહિતી'!C67="","",'સિદ્ધિ+કૃપા'!W70)</f>
        <v/>
      </c>
      <c r="BY72" s="101" t="str">
        <f>IF('વિદ્યાર્થી માહિતી'!C67="","",IF(BS72="LEFT","LEFT",SUM(BV72:BX72)))</f>
        <v/>
      </c>
      <c r="BZ72" s="106" t="str">
        <f t="shared" ref="BZ72:BZ106" si="21">IF(C72="","",IF(BY72="LEFT","LEFT",IF(BY72&lt;33,"E",IF(BY72&lt;=40,"D",IF(BY72&lt;=50,"C2",IF(BY72&lt;=60,"C1",IF(BY72&lt;=70,"B2",IF(BY72&lt;=80,"B1",IF(BY72&lt;=90,"A2",IF(BY72&lt;=100,"A1"))))))))))</f>
        <v/>
      </c>
      <c r="CB72" s="41" t="str">
        <f>IF('વિદ્યાર્થી માહિતી'!C67="","",'વિદ્યાર્થી માહિતી'!B67)</f>
        <v/>
      </c>
      <c r="CC72" s="41" t="str">
        <f>IF('વિદ્યાર્થી માહિતી'!C67="","",'વિદ્યાર્થી માહિતી'!C67)</f>
        <v/>
      </c>
      <c r="CD72" s="101" t="str">
        <f>IF('વિદ્યાર્થી માહિતી'!C67="","",'T-1'!L70)</f>
        <v/>
      </c>
      <c r="CE72" s="101" t="str">
        <f>IF('વિદ્યાર્થી માહિતી'!C67="","",'T-2'!L70)</f>
        <v/>
      </c>
      <c r="CF72" s="101" t="str">
        <f>IF('વિદ્યાર્થી માહિતી'!C67="","",'T-3'!K70)</f>
        <v/>
      </c>
      <c r="CG72" s="102" t="str">
        <f>IF('વિદ્યાર્થી માહિતી'!C67="","",આંતરિક!AR70)</f>
        <v/>
      </c>
      <c r="CH72" s="103" t="str">
        <f>IF('વિદ્યાર્થી માહિતી'!C67="","",ROUND(SUM(CD72:CG72),0))</f>
        <v/>
      </c>
      <c r="CI72" s="104" t="str">
        <f>IF('વિદ્યાર્થી માહિતી'!C67="","",IF(CF72="LEFT","LEFT",ROUND(CH72/2,0)))</f>
        <v/>
      </c>
      <c r="CJ72" s="105" t="str">
        <f>IF('વિદ્યાર્થી માહિતી'!C67="","",'સિદ્ધિ+કૃપા'!Y70)</f>
        <v/>
      </c>
      <c r="CK72" s="101" t="str">
        <f>IF('વિદ્યાર્થી માહિતી'!C67="","",'સિદ્ધિ+કૃપા'!Z70)</f>
        <v/>
      </c>
      <c r="CL72" s="101" t="str">
        <f>IF('વિદ્યાર્થી માહિતી'!C67="","",IF(CF72="LEFT","LEFT",SUM(CI72:CK72)))</f>
        <v/>
      </c>
      <c r="CM72" s="106" t="str">
        <f t="shared" ref="CM72:CM106" si="22">IF(C72="","",IF(CL72="LEFT","LEFT",IF(CL72&lt;33,"E",IF(CL72&lt;=40,"D",IF(CL72&lt;=50,"C2",IF(CL72&lt;=60,"C1",IF(CL72&lt;=70,"B2",IF(CL72&lt;=80,"B1",IF(CL72&lt;=90,"A2",IF(CL72&lt;=100,"A1"))))))))))</f>
        <v/>
      </c>
      <c r="CO72" s="41" t="str">
        <f>IF('વિદ્યાર્થી માહિતી'!B67="","",'વિદ્યાર્થી માહિતી'!B67)</f>
        <v/>
      </c>
      <c r="CP72" s="41" t="str">
        <f>IF('વિદ્યાર્થી માહિતી'!C67="","",'વિદ્યાર્થી માહિતી'!C67)</f>
        <v/>
      </c>
      <c r="CQ72" s="101" t="str">
        <f>IF('વિદ્યાર્થી માહિતી'!C67="","",'T-3'!L70)</f>
        <v/>
      </c>
      <c r="CR72" s="101" t="str">
        <f>IF('વિદ્યાર્થી માહિતી'!C67="","",'T-3'!M70)</f>
        <v/>
      </c>
      <c r="CS72" s="102" t="str">
        <f>IF('વિદ્યાર્થી માહિતી'!C67="","",આંતરિક!AV70)</f>
        <v/>
      </c>
      <c r="CT72" s="104" t="str">
        <f>IF('વિદ્યાર્થી માહિતી'!C67="","",SUM(CQ72:CS72))</f>
        <v/>
      </c>
      <c r="CU72" s="105" t="str">
        <f>IF('વિદ્યાર્થી માહિતી'!C67="","",'સિદ્ધિ+કૃપા'!AB70)</f>
        <v/>
      </c>
      <c r="CV72" s="101" t="str">
        <f>IF('વિદ્યાર્થી માહિતી'!C67="","",'સિદ્ધિ+કૃપા'!AC70)</f>
        <v/>
      </c>
      <c r="CW72" s="101" t="str">
        <f>IF('વિદ્યાર્થી માહિતી'!C67="","",SUM(CT72:CV72))</f>
        <v/>
      </c>
      <c r="CX72" s="106" t="str">
        <f t="shared" ref="CX72:CX106" si="23">IF(C72="","",IF(CQ72="LEFT","LEFT",IF(CW72&lt;33,"E",IF(CW72&lt;=40,"D",IF(CW72&lt;=50,"C2",IF(CW72&lt;=60,"C1",IF(CW72&lt;=70,"B2",IF(CW72&lt;=80,"B1",IF(CW72&lt;=90,"A2",IF(CW72&lt;=100,"A1"))))))))))</f>
        <v/>
      </c>
      <c r="CZ72" s="41" t="str">
        <f>IF('વિદ્યાર્થી માહિતી'!C67="","",'વિદ્યાર્થી માહિતી'!B67)</f>
        <v/>
      </c>
      <c r="DA72" s="41" t="str">
        <f>IF('વિદ્યાર્થી માહિતી'!C67="","",'વિદ્યાર્થી માહિતી'!C67)</f>
        <v/>
      </c>
      <c r="DB72" s="101" t="str">
        <f>IF('વિદ્યાર્થી માહિતી'!C67="","",'T-3'!N70)</f>
        <v/>
      </c>
      <c r="DC72" s="101" t="str">
        <f>IF('વિદ્યાર્થી માહિતી'!C67="","",'T-3'!O70)</f>
        <v/>
      </c>
      <c r="DD72" s="102" t="str">
        <f>IF('વિદ્યાર્થી માહિતી'!C67="","",આંતરિક!AZ70)</f>
        <v/>
      </c>
      <c r="DE72" s="104" t="str">
        <f>IF('વિદ્યાર્થી માહિતી'!C67="","",SUM(DB72:DD72))</f>
        <v/>
      </c>
      <c r="DF72" s="105" t="str">
        <f>IF('વિદ્યાર્થી માહિતી'!C67="","",'સિદ્ધિ+કૃપા'!AE70)</f>
        <v/>
      </c>
      <c r="DG72" s="101" t="str">
        <f>IF('વિદ્યાર્થી માહિતી'!C67="","",'સિદ્ધિ+કૃપા'!AF70)</f>
        <v/>
      </c>
      <c r="DH72" s="101" t="str">
        <f>IF('વિદ્યાર્થી માહિતી'!C67="","",SUM(DE72:DG72))</f>
        <v/>
      </c>
      <c r="DI72" s="106" t="str">
        <f t="shared" ref="DI72:DI106" si="24">IF(C72="","",IF(DB72="LEFT","LEFT",IF(DH72&lt;33,"E",IF(DH72&lt;=40,"D",IF(DH72&lt;=50,"C2",IF(DH72&lt;=60,"C1",IF(DH72&lt;=70,"B2",IF(DH72&lt;=80,"B1",IF(DH72&lt;=90,"A2",IF(DH72&lt;=100,"A1"))))))))))</f>
        <v/>
      </c>
      <c r="DJ72" s="25" t="str">
        <f>IF('વિદ્યાર્થી માહિતી'!M67="","",'વિદ્યાર્થી માહિતી'!M67)</f>
        <v/>
      </c>
      <c r="DK72" s="41" t="str">
        <f>IF('વિદ્યાર્થી માહિતી'!C67="","",'વિદ્યાર્થી માહિતી'!B67)</f>
        <v/>
      </c>
      <c r="DL72" s="41" t="str">
        <f>IF('વિદ્યાર્થી માહિતી'!C67="","",'વિદ્યાર્થી માહિતી'!C67)</f>
        <v/>
      </c>
      <c r="DM72" s="101" t="str">
        <f>IF('વિદ્યાર્થી માહિતી'!C67="","",'T-3'!P70)</f>
        <v/>
      </c>
      <c r="DN72" s="101" t="str">
        <f>IF('વિદ્યાર્થી માહિતી'!C67="","",'T-3'!Q70)</f>
        <v/>
      </c>
      <c r="DO72" s="102" t="str">
        <f>IF('વિદ્યાર્થી માહિતી'!C67="","",આંતરિક!BD70)</f>
        <v/>
      </c>
      <c r="DP72" s="104" t="str">
        <f>IF('વિદ્યાર્થી માહિતી'!C67="","",SUM(DM72:DO72))</f>
        <v/>
      </c>
      <c r="DQ72" s="105" t="str">
        <f>IF('વિદ્યાર્થી માહિતી'!C67="","",'સિદ્ધિ+કૃપા'!AH70)</f>
        <v/>
      </c>
      <c r="DR72" s="101" t="str">
        <f>IF('વિદ્યાર્થી માહિતી'!C67="","",'સિદ્ધિ+કૃપા'!AI70)</f>
        <v/>
      </c>
      <c r="DS72" s="101" t="str">
        <f>IF('વિદ્યાર્થી માહિતી'!C67="","",SUM(DP72:DR72))</f>
        <v/>
      </c>
      <c r="DT72" s="106" t="str">
        <f t="shared" ref="DT72:DT106" si="25">IF(DM72="LEFT","LEFT",IF(C72="","",IF(DS72&lt;33,"E",IF(DS72&lt;=40,"D",IF(DS72&lt;=50,"C2",IF(DS72&lt;=60,"C1",IF(DS72&lt;=70,"B2",IF(DS72&lt;=80,"B1",IF(DS72&lt;=90,"A2",IF(DS72&lt;=100,"A1"))))))))))</f>
        <v/>
      </c>
      <c r="DU72" s="255" t="str">
        <f>IF('વિદ્યાર્થી માહિતી'!C67="","",IF(I72="LEFT","LEFT",IF(V72="LEFT","LEFT",IF(AI72="LEFT","LEFT",IF(AV72="LEFT","LEFT",IF(BI72="LEFT","LEFT",IF(BV72="LEFT","LEFT",IF(CI72="LEFT","LEFT","P"))))))))</f>
        <v/>
      </c>
      <c r="DV72" s="255" t="str">
        <f>IF('વિદ્યાર્થી માહિતી'!C67="","",IF(DU72="LEFT","LEFT",IF(L72&lt;33,"નાપાસ",IF(Y72&lt;33,"નાપાસ",IF(AL72&lt;33,"નાપાસ",IF(AY72&lt;33,"નાપાસ",IF(BL72&lt;33,"નાપાસ",IF(BY72&lt;33,"નાપાસ",IF(CL72&lt;33,"નાપાસ",IF(CW72&lt;33,"નાપાસ",IF(DH72&lt;33,"નાપાસ",IF(DS72&lt;33,"નાપાસ","પાસ"))))))))))))</f>
        <v/>
      </c>
      <c r="DW72" s="255" t="str">
        <f>IF('વિદ્યાર્થી માહિતી'!C67="","",IF(J72&gt;0,"સિદ્ધિગુણથી પાસ",IF(W72&gt;0,"સિદ્ધિગુણથી પાસ",IF(AJ72&gt;0,"સિદ્ધિગુણથી પાસ",IF(AW72&gt;0,"સિદ્ધિગુણથી પાસ",IF(BJ72&gt;0,"સિદ્ધિગુણથી પાસ",IF(BW72&gt;0,"સિદ્ધિગુણથી પાસ",IF(CJ72&gt;0,"સિદ્ધિગુણથી પાસ",DV72))))))))</f>
        <v/>
      </c>
      <c r="DX72" s="255" t="str">
        <f>IF('વિદ્યાર્થી માહિતી'!C67="","",IF(K72&gt;0,"કૃપાગુણથી પાસ",IF(X72&gt;0,"કૃપાગુણથી પાસ",IF(AK72&gt;0,"કૃપાગુણથી પાસ",IF(AX72&gt;0,"કૃપાગુણથી પાસ",IF(BK72&gt;0,"કૃપાગુણથી પાસ",IF(BX72&gt;0,"કૃપાગુણથી પાસ",IF(CK72&gt;0,"કૃપાગુણથી પાસ",DV72))))))))</f>
        <v/>
      </c>
      <c r="DY72" s="255" t="str">
        <f>IF('સમગ્ર પરિણામ '!DX72="કૃપાગુણથી પાસ","કૃપાગુણથી પાસ",IF(DW72="સિદ્ધિગુણથી પાસ","સિદ્ધિગુણથી પાસ",DX72))</f>
        <v/>
      </c>
      <c r="DZ72" s="130" t="str">
        <f>IF('વિદ્યાર્થી માહિતી'!C67="","",'વિદ્યાર્થી માહિતી'!G67)</f>
        <v/>
      </c>
      <c r="EA72" s="45" t="str">
        <f>'S1'!N69</f>
        <v/>
      </c>
    </row>
    <row r="73" spans="1:131" ht="23.25" customHeight="1" x14ac:dyDescent="0.2">
      <c r="A73" s="41">
        <f>'વિદ્યાર્થી માહિતી'!A68</f>
        <v>67</v>
      </c>
      <c r="B73" s="41" t="str">
        <f>IF('વિદ્યાર્થી માહિતી'!B68="","",'વિદ્યાર્થી માહિતી'!B68)</f>
        <v/>
      </c>
      <c r="C73" s="52" t="str">
        <f>IF('વિદ્યાર્થી માહિતી'!C68="","",'વિદ્યાર્થી માહિતી'!C68)</f>
        <v/>
      </c>
      <c r="D73" s="101" t="str">
        <f>IF('વિદ્યાર્થી માહિતી'!C68="","",'T-1'!F71)</f>
        <v/>
      </c>
      <c r="E73" s="101" t="str">
        <f>IF('વિદ્યાર્થી માહિતી'!C68="","",'T-2'!F71)</f>
        <v/>
      </c>
      <c r="F73" s="101" t="str">
        <f>IF('વિદ્યાર્થી માહિતી'!C68="","",'T-3'!E71)</f>
        <v/>
      </c>
      <c r="G73" s="102" t="str">
        <f>IF('વિદ્યાર્થી માહિતી'!C68="","",આંતરિક!H71)</f>
        <v/>
      </c>
      <c r="H73" s="103" t="str">
        <f t="shared" si="13"/>
        <v/>
      </c>
      <c r="I73" s="104" t="str">
        <f t="shared" si="14"/>
        <v/>
      </c>
      <c r="J73" s="105" t="str">
        <f>IF('વિદ્યાર્થી માહિતી'!C68="","",'સિદ્ધિ+કૃપા'!G71)</f>
        <v/>
      </c>
      <c r="K73" s="101" t="str">
        <f>IF('વિદ્યાર્થી માહિતી'!C68="","",'સિદ્ધિ+કૃપા'!H71)</f>
        <v/>
      </c>
      <c r="L73" s="101" t="str">
        <f t="shared" si="15"/>
        <v/>
      </c>
      <c r="M73" s="106" t="str">
        <f t="shared" si="16"/>
        <v/>
      </c>
      <c r="O73" s="41" t="str">
        <f>IF('વિદ્યાર્થી માહિતી'!B68="","",'વિદ્યાર્થી માહિતી'!B68)</f>
        <v/>
      </c>
      <c r="P73" s="41" t="str">
        <f>IF('વિદ્યાર્થી માહિતી'!C68="","",'વિદ્યાર્થી માહિતી'!C68)</f>
        <v/>
      </c>
      <c r="Q73" s="101" t="str">
        <f>IF('વિદ્યાર્થી માહિતી'!C68="","",'T-1'!G71)</f>
        <v/>
      </c>
      <c r="R73" s="101" t="str">
        <f>IF('વિદ્યાર્થી માહિતી'!C68="","",'T-2'!G71)</f>
        <v/>
      </c>
      <c r="S73" s="101" t="str">
        <f>IF('વિદ્યાર્થી માહિતી'!C68="","",'T-3'!F71)</f>
        <v/>
      </c>
      <c r="T73" s="102" t="str">
        <f>IF('વિદ્યાર્થી માહિતી'!C68="","",આંતરિક!N71)</f>
        <v/>
      </c>
      <c r="U73" s="103" t="str">
        <f>IF('વિદ્યાર્થી માહિતી'!C68="","",ROUND(SUM(Q73:T73),0))</f>
        <v/>
      </c>
      <c r="V73" s="104" t="str">
        <f>IF('વિદ્યાર્થી માહિતી'!C68="","",IF(S73="LEFT","LEFT",ROUND(U73/2,0)))</f>
        <v/>
      </c>
      <c r="W73" s="105" t="str">
        <f>IF('વિદ્યાર્થી માહિતી'!C68="","",'સિદ્ધિ+કૃપા'!J71)</f>
        <v/>
      </c>
      <c r="X73" s="101" t="str">
        <f>IF('વિદ્યાર્થી માહિતી'!C68="","",'સિદ્ધિ+કૃપા'!K71)</f>
        <v/>
      </c>
      <c r="Y73" s="101" t="str">
        <f>IF('વિદ્યાર્થી માહિતી'!C68="","",IF(S73="LEFT","LEFT",SUM(V73:X73)))</f>
        <v/>
      </c>
      <c r="Z73" s="106" t="str">
        <f t="shared" si="17"/>
        <v/>
      </c>
      <c r="AB73" s="41" t="str">
        <f>IF('વિદ્યાર્થી માહિતી'!B68="","",'વિદ્યાર્થી માહિતી'!B68)</f>
        <v/>
      </c>
      <c r="AC73" s="41" t="str">
        <f>IF('વિદ્યાર્થી માહિતી'!C68="","",'વિદ્યાર્થી માહિતી'!C68)</f>
        <v/>
      </c>
      <c r="AD73" s="101" t="str">
        <f>IF('વિદ્યાર્થી માહિતી'!C68="","",'T-1'!H71)</f>
        <v/>
      </c>
      <c r="AE73" s="101" t="str">
        <f>IF('વિદ્યાર્થી માહિતી'!C68="","",'T-2'!H71)</f>
        <v/>
      </c>
      <c r="AF73" s="101" t="str">
        <f>IF('વિદ્યાર્થી માહિતી'!C68="","",'T-3'!G71)</f>
        <v/>
      </c>
      <c r="AG73" s="102" t="str">
        <f>IF('વિદ્યાર્થી માહિતી'!C68="","",આંતરિક!T71)</f>
        <v/>
      </c>
      <c r="AH73" s="103" t="str">
        <f>IF('વિદ્યાર્થી માહિતી'!C68="","",ROUND(SUM(AD73:AG73),0))</f>
        <v/>
      </c>
      <c r="AI73" s="104" t="str">
        <f>IF('વિદ્યાર્થી માહિતી'!C68="","",IF(AF73="LEFT","LEFT",ROUND(AH73/2,0)))</f>
        <v/>
      </c>
      <c r="AJ73" s="105" t="str">
        <f>IF('વિદ્યાર્થી માહિતી'!C68="","",'સિદ્ધિ+કૃપા'!M71)</f>
        <v/>
      </c>
      <c r="AK73" s="101" t="str">
        <f>IF('વિદ્યાર્થી માહિતી'!C68="","",'સિદ્ધિ+કૃપા'!N71)</f>
        <v/>
      </c>
      <c r="AL73" s="101" t="str">
        <f>IF('વિદ્યાર્થી માહિતી'!C68="","",IF(AF73="LEFT","LEFT",SUM(AI73:AK73)))</f>
        <v/>
      </c>
      <c r="AM73" s="106" t="str">
        <f t="shared" si="18"/>
        <v/>
      </c>
      <c r="AO73" s="41" t="str">
        <f>IF('વિદ્યાર્થી માહિતી'!B68="","",'વિદ્યાર્થી માહિતી'!B68)</f>
        <v/>
      </c>
      <c r="AP73" s="41" t="str">
        <f>IF('વિદ્યાર્થી માહિતી'!C68="","",'વિદ્યાર્થી માહિતી'!C68)</f>
        <v/>
      </c>
      <c r="AQ73" s="101" t="str">
        <f>IF('વિદ્યાર્થી માહિતી'!C68="","",'T-1'!I71)</f>
        <v/>
      </c>
      <c r="AR73" s="101" t="str">
        <f>IF('વિદ્યાર્થી માહિતી'!C68="","",'T-2'!I71)</f>
        <v/>
      </c>
      <c r="AS73" s="101" t="str">
        <f>IF('વિદ્યાર્થી માહિતી'!C68="","",'T-3'!H71)</f>
        <v/>
      </c>
      <c r="AT73" s="102" t="str">
        <f>IF('વિદ્યાર્થી માહિતી'!C68="","",આંતરિક!Z71)</f>
        <v/>
      </c>
      <c r="AU73" s="103" t="str">
        <f>IF('વિદ્યાર્થી માહિતી'!C68="","",ROUND(SUM(AQ73:AT73),0))</f>
        <v/>
      </c>
      <c r="AV73" s="104" t="str">
        <f>IF('વિદ્યાર્થી માહિતી'!C68="","",IF(AS73="LEFT","LEFT",ROUND(AU73/2,0)))</f>
        <v/>
      </c>
      <c r="AW73" s="105" t="str">
        <f>IF('વિદ્યાર્થી માહિતી'!C68="","",'સિદ્ધિ+કૃપા'!P71)</f>
        <v/>
      </c>
      <c r="AX73" s="101" t="str">
        <f>IF('વિદ્યાર્થી માહિતી'!C68="","",'સિદ્ધિ+કૃપા'!Q71)</f>
        <v/>
      </c>
      <c r="AY73" s="101" t="str">
        <f>IF('વિદ્યાર્થી માહિતી'!C68="","",IF(AS73="LEFT","LEFT",SUM(AV73:AX73)))</f>
        <v/>
      </c>
      <c r="AZ73" s="106" t="str">
        <f t="shared" si="19"/>
        <v/>
      </c>
      <c r="BB73" s="41" t="str">
        <f>IF('વિદ્યાર્થી માહિતી'!C68="","",'વિદ્યાર્થી માહિતી'!B68)</f>
        <v/>
      </c>
      <c r="BC73" s="41" t="str">
        <f>IF('વિદ્યાર્થી માહિતી'!C68="","",'વિદ્યાર્થી માહિતી'!C68)</f>
        <v/>
      </c>
      <c r="BD73" s="101" t="str">
        <f>IF('વિદ્યાર્થી માહિતી'!C68="","",'T-1'!J71)</f>
        <v/>
      </c>
      <c r="BE73" s="101" t="str">
        <f>IF('વિદ્યાર્થી માહિતી'!C68="","",'T-2'!J71)</f>
        <v/>
      </c>
      <c r="BF73" s="101" t="str">
        <f>IF('વિદ્યાર્થી માહિતી'!C68="","",'T-3'!I71)</f>
        <v/>
      </c>
      <c r="BG73" s="102" t="str">
        <f>IF('વિદ્યાર્થી માહિતી'!C68="","",આંતરિક!AF71)</f>
        <v/>
      </c>
      <c r="BH73" s="103" t="str">
        <f>IF('વિદ્યાર્થી માહિતી'!C68="","",ROUND(SUM(BD73:BG73),0))</f>
        <v/>
      </c>
      <c r="BI73" s="104" t="str">
        <f>IF('વિદ્યાર્થી માહિતી'!C68="","",IF(BF73="LEFT","LEFT",ROUND(BH73/2,0)))</f>
        <v/>
      </c>
      <c r="BJ73" s="105" t="str">
        <f>IF('વિદ્યાર્થી માહિતી'!C68="","",'સિદ્ધિ+કૃપા'!S71)</f>
        <v/>
      </c>
      <c r="BK73" s="101" t="str">
        <f>IF('વિદ્યાર્થી માહિતી'!C68="","",'સિદ્ધિ+કૃપા'!T71)</f>
        <v/>
      </c>
      <c r="BL73" s="101" t="str">
        <f>IF('વિદ્યાર્થી માહિતી'!C68="","",IF(BF73="LEFT","LEFT",SUM(BI73:BK73)))</f>
        <v/>
      </c>
      <c r="BM73" s="106" t="str">
        <f t="shared" si="20"/>
        <v/>
      </c>
      <c r="BO73" s="41" t="str">
        <f>IF('વિદ્યાર્થી માહિતી'!C68="","",'વિદ્યાર્થી માહિતી'!B68)</f>
        <v/>
      </c>
      <c r="BP73" s="41" t="str">
        <f>IF('વિદ્યાર્થી માહિતી'!C68="","",'વિદ્યાર્થી માહિતી'!C68)</f>
        <v/>
      </c>
      <c r="BQ73" s="101" t="str">
        <f>IF('વિદ્યાર્થી માહિતી'!C68="","",'T-1'!K71)</f>
        <v/>
      </c>
      <c r="BR73" s="101" t="str">
        <f>IF('વિદ્યાર્થી માહિતી'!C68="","",'T-2'!K71)</f>
        <v/>
      </c>
      <c r="BS73" s="101" t="str">
        <f>IF('વિદ્યાર્થી માહિતી'!C68="","",'T-3'!J71)</f>
        <v/>
      </c>
      <c r="BT73" s="102" t="str">
        <f>IF('વિદ્યાર્થી માહિતી'!C68="","",આંતરિક!AL71)</f>
        <v/>
      </c>
      <c r="BU73" s="103" t="str">
        <f>IF('વિદ્યાર્થી માહિતી'!C68="","",ROUND(SUM(BQ73:BT73),0))</f>
        <v/>
      </c>
      <c r="BV73" s="104" t="str">
        <f>IF('વિદ્યાર્થી માહિતી'!C68="","",IF(BS73="LEFT","LEFT",ROUND(BU73/2,0)))</f>
        <v/>
      </c>
      <c r="BW73" s="105" t="str">
        <f>IF('વિદ્યાર્થી માહિતી'!C68="","",'સિદ્ધિ+કૃપા'!V71)</f>
        <v/>
      </c>
      <c r="BX73" s="101" t="str">
        <f>IF('વિદ્યાર્થી માહિતી'!C68="","",'સિદ્ધિ+કૃપા'!W71)</f>
        <v/>
      </c>
      <c r="BY73" s="101" t="str">
        <f>IF('વિદ્યાર્થી માહિતી'!C68="","",IF(BS73="LEFT","LEFT",SUM(BV73:BX73)))</f>
        <v/>
      </c>
      <c r="BZ73" s="106" t="str">
        <f t="shared" si="21"/>
        <v/>
      </c>
      <c r="CB73" s="41" t="str">
        <f>IF('વિદ્યાર્થી માહિતી'!C68="","",'વિદ્યાર્થી માહિતી'!B68)</f>
        <v/>
      </c>
      <c r="CC73" s="41" t="str">
        <f>IF('વિદ્યાર્થી માહિતી'!C68="","",'વિદ્યાર્થી માહિતી'!C68)</f>
        <v/>
      </c>
      <c r="CD73" s="101" t="str">
        <f>IF('વિદ્યાર્થી માહિતી'!C68="","",'T-1'!L71)</f>
        <v/>
      </c>
      <c r="CE73" s="101" t="str">
        <f>IF('વિદ્યાર્થી માહિતી'!C68="","",'T-2'!L71)</f>
        <v/>
      </c>
      <c r="CF73" s="101" t="str">
        <f>IF('વિદ્યાર્થી માહિતી'!C68="","",'T-3'!K71)</f>
        <v/>
      </c>
      <c r="CG73" s="102" t="str">
        <f>IF('વિદ્યાર્થી માહિતી'!C68="","",આંતરિક!AR71)</f>
        <v/>
      </c>
      <c r="CH73" s="103" t="str">
        <f>IF('વિદ્યાર્થી માહિતી'!C68="","",ROUND(SUM(CD73:CG73),0))</f>
        <v/>
      </c>
      <c r="CI73" s="104" t="str">
        <f>IF('વિદ્યાર્થી માહિતી'!C68="","",IF(CF73="LEFT","LEFT",ROUND(CH73/2,0)))</f>
        <v/>
      </c>
      <c r="CJ73" s="105" t="str">
        <f>IF('વિદ્યાર્થી માહિતી'!C68="","",'સિદ્ધિ+કૃપા'!Y71)</f>
        <v/>
      </c>
      <c r="CK73" s="101" t="str">
        <f>IF('વિદ્યાર્થી માહિતી'!C68="","",'સિદ્ધિ+કૃપા'!Z71)</f>
        <v/>
      </c>
      <c r="CL73" s="101" t="str">
        <f>IF('વિદ્યાર્થી માહિતી'!C68="","",IF(CF73="LEFT","LEFT",SUM(CI73:CK73)))</f>
        <v/>
      </c>
      <c r="CM73" s="106" t="str">
        <f t="shared" si="22"/>
        <v/>
      </c>
      <c r="CO73" s="41" t="str">
        <f>IF('વિદ્યાર્થી માહિતી'!B68="","",'વિદ્યાર્થી માહિતી'!B68)</f>
        <v/>
      </c>
      <c r="CP73" s="41" t="str">
        <f>IF('વિદ્યાર્થી માહિતી'!C68="","",'વિદ્યાર્થી માહિતી'!C68)</f>
        <v/>
      </c>
      <c r="CQ73" s="101" t="str">
        <f>IF('વિદ્યાર્થી માહિતી'!C68="","",'T-3'!L71)</f>
        <v/>
      </c>
      <c r="CR73" s="101" t="str">
        <f>IF('વિદ્યાર્થી માહિતી'!C68="","",'T-3'!M71)</f>
        <v/>
      </c>
      <c r="CS73" s="102" t="str">
        <f>IF('વિદ્યાર્થી માહિતી'!C68="","",આંતરિક!AV71)</f>
        <v/>
      </c>
      <c r="CT73" s="104" t="str">
        <f>IF('વિદ્યાર્થી માહિતી'!C68="","",SUM(CQ73:CS73))</f>
        <v/>
      </c>
      <c r="CU73" s="105" t="str">
        <f>IF('વિદ્યાર્થી માહિતી'!C68="","",'સિદ્ધિ+કૃપા'!AB71)</f>
        <v/>
      </c>
      <c r="CV73" s="101" t="str">
        <f>IF('વિદ્યાર્થી માહિતી'!C68="","",'સિદ્ધિ+કૃપા'!AC71)</f>
        <v/>
      </c>
      <c r="CW73" s="101" t="str">
        <f>IF('વિદ્યાર્થી માહિતી'!C68="","",SUM(CT73:CV73))</f>
        <v/>
      </c>
      <c r="CX73" s="106" t="str">
        <f t="shared" si="23"/>
        <v/>
      </c>
      <c r="CZ73" s="41" t="str">
        <f>IF('વિદ્યાર્થી માહિતી'!C68="","",'વિદ્યાર્થી માહિતી'!B68)</f>
        <v/>
      </c>
      <c r="DA73" s="41" t="str">
        <f>IF('વિદ્યાર્થી માહિતી'!C68="","",'વિદ્યાર્થી માહિતી'!C68)</f>
        <v/>
      </c>
      <c r="DB73" s="101" t="str">
        <f>IF('વિદ્યાર્થી માહિતી'!C68="","",'T-3'!N71)</f>
        <v/>
      </c>
      <c r="DC73" s="101" t="str">
        <f>IF('વિદ્યાર્થી માહિતી'!C68="","",'T-3'!O71)</f>
        <v/>
      </c>
      <c r="DD73" s="102" t="str">
        <f>IF('વિદ્યાર્થી માહિતી'!C68="","",આંતરિક!AZ71)</f>
        <v/>
      </c>
      <c r="DE73" s="104" t="str">
        <f>IF('વિદ્યાર્થી માહિતી'!C68="","",SUM(DB73:DD73))</f>
        <v/>
      </c>
      <c r="DF73" s="105" t="str">
        <f>IF('વિદ્યાર્થી માહિતી'!C68="","",'સિદ્ધિ+કૃપા'!AE71)</f>
        <v/>
      </c>
      <c r="DG73" s="101" t="str">
        <f>IF('વિદ્યાર્થી માહિતી'!C68="","",'સિદ્ધિ+કૃપા'!AF71)</f>
        <v/>
      </c>
      <c r="DH73" s="101" t="str">
        <f>IF('વિદ્યાર્થી માહિતી'!C68="","",SUM(DE73:DG73))</f>
        <v/>
      </c>
      <c r="DI73" s="106" t="str">
        <f t="shared" si="24"/>
        <v/>
      </c>
      <c r="DJ73" s="25" t="str">
        <f>IF('વિદ્યાર્થી માહિતી'!M68="","",'વિદ્યાર્થી માહિતી'!M68)</f>
        <v/>
      </c>
      <c r="DK73" s="41" t="str">
        <f>IF('વિદ્યાર્થી માહિતી'!C68="","",'વિદ્યાર્થી માહિતી'!B68)</f>
        <v/>
      </c>
      <c r="DL73" s="41" t="str">
        <f>IF('વિદ્યાર્થી માહિતી'!C68="","",'વિદ્યાર્થી માહિતી'!C68)</f>
        <v/>
      </c>
      <c r="DM73" s="101" t="str">
        <f>IF('વિદ્યાર્થી માહિતી'!C68="","",'T-3'!P71)</f>
        <v/>
      </c>
      <c r="DN73" s="101" t="str">
        <f>IF('વિદ્યાર્થી માહિતી'!C68="","",'T-3'!Q71)</f>
        <v/>
      </c>
      <c r="DO73" s="102" t="str">
        <f>IF('વિદ્યાર્થી માહિતી'!C68="","",આંતરિક!BD71)</f>
        <v/>
      </c>
      <c r="DP73" s="104" t="str">
        <f>IF('વિદ્યાર્થી માહિતી'!C68="","",SUM(DM73:DO73))</f>
        <v/>
      </c>
      <c r="DQ73" s="105" t="str">
        <f>IF('વિદ્યાર્થી માહિતી'!C68="","",'સિદ્ધિ+કૃપા'!AH71)</f>
        <v/>
      </c>
      <c r="DR73" s="101" t="str">
        <f>IF('વિદ્યાર્થી માહિતી'!C68="","",'સિદ્ધિ+કૃપા'!AI71)</f>
        <v/>
      </c>
      <c r="DS73" s="101" t="str">
        <f>IF('વિદ્યાર્થી માહિતી'!C68="","",SUM(DP73:DR73))</f>
        <v/>
      </c>
      <c r="DT73" s="106" t="str">
        <f t="shared" si="25"/>
        <v/>
      </c>
      <c r="DU73" s="255" t="str">
        <f>IF('વિદ્યાર્થી માહિતી'!C68="","",IF(I73="LEFT","LEFT",IF(V73="LEFT","LEFT",IF(AI73="LEFT","LEFT",IF(AV73="LEFT","LEFT",IF(BI73="LEFT","LEFT",IF(BV73="LEFT","LEFT",IF(CI73="LEFT","LEFT","P"))))))))</f>
        <v/>
      </c>
      <c r="DV73" s="255" t="str">
        <f>IF('વિદ્યાર્થી માહિતી'!C68="","",IF(DU73="LEFT","LEFT",IF(L73&lt;33,"નાપાસ",IF(Y73&lt;33,"નાપાસ",IF(AL73&lt;33,"નાપાસ",IF(AY73&lt;33,"નાપાસ",IF(BL73&lt;33,"નાપાસ",IF(BY73&lt;33,"નાપાસ",IF(CL73&lt;33,"નાપાસ",IF(CW73&lt;33,"નાપાસ",IF(DH73&lt;33,"નાપાસ",IF(DS73&lt;33,"નાપાસ","પાસ"))))))))))))</f>
        <v/>
      </c>
      <c r="DW73" s="255" t="str">
        <f>IF('વિદ્યાર્થી માહિતી'!C68="","",IF(J73&gt;0,"સિદ્ધિગુણથી પાસ",IF(W73&gt;0,"સિદ્ધિગુણથી પાસ",IF(AJ73&gt;0,"સિદ્ધિગુણથી પાસ",IF(AW73&gt;0,"સિદ્ધિગુણથી પાસ",IF(BJ73&gt;0,"સિદ્ધિગુણથી પાસ",IF(BW73&gt;0,"સિદ્ધિગુણથી પાસ",IF(CJ73&gt;0,"સિદ્ધિગુણથી પાસ",DV73))))))))</f>
        <v/>
      </c>
      <c r="DX73" s="255" t="str">
        <f>IF('વિદ્યાર્થી માહિતી'!C68="","",IF(K73&gt;0,"કૃપાગુણથી પાસ",IF(X73&gt;0,"કૃપાગુણથી પાસ",IF(AK73&gt;0,"કૃપાગુણથી પાસ",IF(AX73&gt;0,"કૃપાગુણથી પાસ",IF(BK73&gt;0,"કૃપાગુણથી પાસ",IF(BX73&gt;0,"કૃપાગુણથી પાસ",IF(CK73&gt;0,"કૃપાગુણથી પાસ",DV73))))))))</f>
        <v/>
      </c>
      <c r="DY73" s="255" t="str">
        <f>IF('સમગ્ર પરિણામ '!DX73="કૃપાગુણથી પાસ","કૃપાગુણથી પાસ",IF(DW73="સિદ્ધિગુણથી પાસ","સિદ્ધિગુણથી પાસ",DX73))</f>
        <v/>
      </c>
      <c r="DZ73" s="130" t="str">
        <f>IF('વિદ્યાર્થી માહિતી'!C68="","",'વિદ્યાર્થી માહિતી'!G68)</f>
        <v/>
      </c>
      <c r="EA73" s="45" t="str">
        <f>'S1'!N70</f>
        <v/>
      </c>
    </row>
    <row r="74" spans="1:131" ht="23.25" customHeight="1" x14ac:dyDescent="0.2">
      <c r="A74" s="41">
        <f>'વિદ્યાર્થી માહિતી'!A69</f>
        <v>68</v>
      </c>
      <c r="B74" s="41" t="str">
        <f>IF('વિદ્યાર્થી માહિતી'!B69="","",'વિદ્યાર્થી માહિતી'!B69)</f>
        <v/>
      </c>
      <c r="C74" s="52" t="str">
        <f>IF('વિદ્યાર્થી માહિતી'!C69="","",'વિદ્યાર્થી માહિતી'!C69)</f>
        <v/>
      </c>
      <c r="D74" s="101" t="str">
        <f>IF('વિદ્યાર્થી માહિતી'!C69="","",'T-1'!F72)</f>
        <v/>
      </c>
      <c r="E74" s="101" t="str">
        <f>IF('વિદ્યાર્થી માહિતી'!C69="","",'T-2'!F72)</f>
        <v/>
      </c>
      <c r="F74" s="101" t="str">
        <f>IF('વિદ્યાર્થી માહિતી'!C69="","",'T-3'!E72)</f>
        <v/>
      </c>
      <c r="G74" s="102" t="str">
        <f>IF('વિદ્યાર્થી માહિતી'!C69="","",આંતરિક!H72)</f>
        <v/>
      </c>
      <c r="H74" s="103" t="str">
        <f t="shared" si="13"/>
        <v/>
      </c>
      <c r="I74" s="104" t="str">
        <f t="shared" si="14"/>
        <v/>
      </c>
      <c r="J74" s="105" t="str">
        <f>IF('વિદ્યાર્થી માહિતી'!C69="","",'સિદ્ધિ+કૃપા'!G72)</f>
        <v/>
      </c>
      <c r="K74" s="101" t="str">
        <f>IF('વિદ્યાર્થી માહિતી'!C69="","",'સિદ્ધિ+કૃપા'!H72)</f>
        <v/>
      </c>
      <c r="L74" s="101" t="str">
        <f t="shared" si="15"/>
        <v/>
      </c>
      <c r="M74" s="106" t="str">
        <f t="shared" si="16"/>
        <v/>
      </c>
      <c r="O74" s="41" t="str">
        <f>IF('વિદ્યાર્થી માહિતી'!B69="","",'વિદ્યાર્થી માહિતી'!B69)</f>
        <v/>
      </c>
      <c r="P74" s="41" t="str">
        <f>IF('વિદ્યાર્થી માહિતી'!C69="","",'વિદ્યાર્થી માહિતી'!C69)</f>
        <v/>
      </c>
      <c r="Q74" s="101" t="str">
        <f>IF('વિદ્યાર્થી માહિતી'!C69="","",'T-1'!G72)</f>
        <v/>
      </c>
      <c r="R74" s="101" t="str">
        <f>IF('વિદ્યાર્થી માહિતી'!C69="","",'T-2'!G72)</f>
        <v/>
      </c>
      <c r="S74" s="101" t="str">
        <f>IF('વિદ્યાર્થી માહિતી'!C69="","",'T-3'!F72)</f>
        <v/>
      </c>
      <c r="T74" s="102" t="str">
        <f>IF('વિદ્યાર્થી માહિતી'!C69="","",આંતરિક!N72)</f>
        <v/>
      </c>
      <c r="U74" s="103" t="str">
        <f>IF('વિદ્યાર્થી માહિતી'!C69="","",ROUND(SUM(Q74:T74),0))</f>
        <v/>
      </c>
      <c r="V74" s="104" t="str">
        <f>IF('વિદ્યાર્થી માહિતી'!C69="","",IF(S74="LEFT","LEFT",ROUND(U74/2,0)))</f>
        <v/>
      </c>
      <c r="W74" s="105" t="str">
        <f>IF('વિદ્યાર્થી માહિતી'!C69="","",'સિદ્ધિ+કૃપા'!J72)</f>
        <v/>
      </c>
      <c r="X74" s="101" t="str">
        <f>IF('વિદ્યાર્થી માહિતી'!C69="","",'સિદ્ધિ+કૃપા'!K72)</f>
        <v/>
      </c>
      <c r="Y74" s="101" t="str">
        <f>IF('વિદ્યાર્થી માહિતી'!C69="","",IF(S74="LEFT","LEFT",SUM(V74:X74)))</f>
        <v/>
      </c>
      <c r="Z74" s="106" t="str">
        <f t="shared" si="17"/>
        <v/>
      </c>
      <c r="AB74" s="41" t="str">
        <f>IF('વિદ્યાર્થી માહિતી'!B69="","",'વિદ્યાર્થી માહિતી'!B69)</f>
        <v/>
      </c>
      <c r="AC74" s="41" t="str">
        <f>IF('વિદ્યાર્થી માહિતી'!C69="","",'વિદ્યાર્થી માહિતી'!C69)</f>
        <v/>
      </c>
      <c r="AD74" s="101" t="str">
        <f>IF('વિદ્યાર્થી માહિતી'!C69="","",'T-1'!H72)</f>
        <v/>
      </c>
      <c r="AE74" s="101" t="str">
        <f>IF('વિદ્યાર્થી માહિતી'!C69="","",'T-2'!H72)</f>
        <v/>
      </c>
      <c r="AF74" s="101" t="str">
        <f>IF('વિદ્યાર્થી માહિતી'!C69="","",'T-3'!G72)</f>
        <v/>
      </c>
      <c r="AG74" s="102" t="str">
        <f>IF('વિદ્યાર્થી માહિતી'!C69="","",આંતરિક!T72)</f>
        <v/>
      </c>
      <c r="AH74" s="103" t="str">
        <f>IF('વિદ્યાર્થી માહિતી'!C69="","",ROUND(SUM(AD74:AG74),0))</f>
        <v/>
      </c>
      <c r="AI74" s="104" t="str">
        <f>IF('વિદ્યાર્થી માહિતી'!C69="","",IF(AF74="LEFT","LEFT",ROUND(AH74/2,0)))</f>
        <v/>
      </c>
      <c r="AJ74" s="105" t="str">
        <f>IF('વિદ્યાર્થી માહિતી'!C69="","",'સિદ્ધિ+કૃપા'!M72)</f>
        <v/>
      </c>
      <c r="AK74" s="101" t="str">
        <f>IF('વિદ્યાર્થી માહિતી'!C69="","",'સિદ્ધિ+કૃપા'!N72)</f>
        <v/>
      </c>
      <c r="AL74" s="101" t="str">
        <f>IF('વિદ્યાર્થી માહિતી'!C69="","",IF(AF74="LEFT","LEFT",SUM(AI74:AK74)))</f>
        <v/>
      </c>
      <c r="AM74" s="106" t="str">
        <f t="shared" si="18"/>
        <v/>
      </c>
      <c r="AO74" s="41" t="str">
        <f>IF('વિદ્યાર્થી માહિતી'!B69="","",'વિદ્યાર્થી માહિતી'!B69)</f>
        <v/>
      </c>
      <c r="AP74" s="41" t="str">
        <f>IF('વિદ્યાર્થી માહિતી'!C69="","",'વિદ્યાર્થી માહિતી'!C69)</f>
        <v/>
      </c>
      <c r="AQ74" s="101" t="str">
        <f>IF('વિદ્યાર્થી માહિતી'!C69="","",'T-1'!I72)</f>
        <v/>
      </c>
      <c r="AR74" s="101" t="str">
        <f>IF('વિદ્યાર્થી માહિતી'!C69="","",'T-2'!I72)</f>
        <v/>
      </c>
      <c r="AS74" s="101" t="str">
        <f>IF('વિદ્યાર્થી માહિતી'!C69="","",'T-3'!H72)</f>
        <v/>
      </c>
      <c r="AT74" s="102" t="str">
        <f>IF('વિદ્યાર્થી માહિતી'!C69="","",આંતરિક!Z72)</f>
        <v/>
      </c>
      <c r="AU74" s="103" t="str">
        <f>IF('વિદ્યાર્થી માહિતી'!C69="","",ROUND(SUM(AQ74:AT74),0))</f>
        <v/>
      </c>
      <c r="AV74" s="104" t="str">
        <f>IF('વિદ્યાર્થી માહિતી'!C69="","",IF(AS74="LEFT","LEFT",ROUND(AU74/2,0)))</f>
        <v/>
      </c>
      <c r="AW74" s="105" t="str">
        <f>IF('વિદ્યાર્થી માહિતી'!C69="","",'સિદ્ધિ+કૃપા'!P72)</f>
        <v/>
      </c>
      <c r="AX74" s="101" t="str">
        <f>IF('વિદ્યાર્થી માહિતી'!C69="","",'સિદ્ધિ+કૃપા'!Q72)</f>
        <v/>
      </c>
      <c r="AY74" s="101" t="str">
        <f>IF('વિદ્યાર્થી માહિતી'!C69="","",IF(AS74="LEFT","LEFT",SUM(AV74:AX74)))</f>
        <v/>
      </c>
      <c r="AZ74" s="106" t="str">
        <f t="shared" si="19"/>
        <v/>
      </c>
      <c r="BB74" s="41" t="str">
        <f>IF('વિદ્યાર્થી માહિતી'!C69="","",'વિદ્યાર્થી માહિતી'!B69)</f>
        <v/>
      </c>
      <c r="BC74" s="41" t="str">
        <f>IF('વિદ્યાર્થી માહિતી'!C69="","",'વિદ્યાર્થી માહિતી'!C69)</f>
        <v/>
      </c>
      <c r="BD74" s="101" t="str">
        <f>IF('વિદ્યાર્થી માહિતી'!C69="","",'T-1'!J72)</f>
        <v/>
      </c>
      <c r="BE74" s="101" t="str">
        <f>IF('વિદ્યાર્થી માહિતી'!C69="","",'T-2'!J72)</f>
        <v/>
      </c>
      <c r="BF74" s="101" t="str">
        <f>IF('વિદ્યાર્થી માહિતી'!C69="","",'T-3'!I72)</f>
        <v/>
      </c>
      <c r="BG74" s="102" t="str">
        <f>IF('વિદ્યાર્થી માહિતી'!C69="","",આંતરિક!AF72)</f>
        <v/>
      </c>
      <c r="BH74" s="103" t="str">
        <f>IF('વિદ્યાર્થી માહિતી'!C69="","",ROUND(SUM(BD74:BG74),0))</f>
        <v/>
      </c>
      <c r="BI74" s="104" t="str">
        <f>IF('વિદ્યાર્થી માહિતી'!C69="","",IF(BF74="LEFT","LEFT",ROUND(BH74/2,0)))</f>
        <v/>
      </c>
      <c r="BJ74" s="105" t="str">
        <f>IF('વિદ્યાર્થી માહિતી'!C69="","",'સિદ્ધિ+કૃપા'!S72)</f>
        <v/>
      </c>
      <c r="BK74" s="101" t="str">
        <f>IF('વિદ્યાર્થી માહિતી'!C69="","",'સિદ્ધિ+કૃપા'!T72)</f>
        <v/>
      </c>
      <c r="BL74" s="101" t="str">
        <f>IF('વિદ્યાર્થી માહિતી'!C69="","",IF(BF74="LEFT","LEFT",SUM(BI74:BK74)))</f>
        <v/>
      </c>
      <c r="BM74" s="106" t="str">
        <f t="shared" si="20"/>
        <v/>
      </c>
      <c r="BO74" s="41" t="str">
        <f>IF('વિદ્યાર્થી માહિતી'!C69="","",'વિદ્યાર્થી માહિતી'!B69)</f>
        <v/>
      </c>
      <c r="BP74" s="41" t="str">
        <f>IF('વિદ્યાર્થી માહિતી'!C69="","",'વિદ્યાર્થી માહિતી'!C69)</f>
        <v/>
      </c>
      <c r="BQ74" s="101" t="str">
        <f>IF('વિદ્યાર્થી માહિતી'!C69="","",'T-1'!K72)</f>
        <v/>
      </c>
      <c r="BR74" s="101" t="str">
        <f>IF('વિદ્યાર્થી માહિતી'!C69="","",'T-2'!K72)</f>
        <v/>
      </c>
      <c r="BS74" s="101" t="str">
        <f>IF('વિદ્યાર્થી માહિતી'!C69="","",'T-3'!J72)</f>
        <v/>
      </c>
      <c r="BT74" s="102" t="str">
        <f>IF('વિદ્યાર્થી માહિતી'!C69="","",આંતરિક!AL72)</f>
        <v/>
      </c>
      <c r="BU74" s="103" t="str">
        <f>IF('વિદ્યાર્થી માહિતી'!C69="","",ROUND(SUM(BQ74:BT74),0))</f>
        <v/>
      </c>
      <c r="BV74" s="104" t="str">
        <f>IF('વિદ્યાર્થી માહિતી'!C69="","",IF(BS74="LEFT","LEFT",ROUND(BU74/2,0)))</f>
        <v/>
      </c>
      <c r="BW74" s="105" t="str">
        <f>IF('વિદ્યાર્થી માહિતી'!C69="","",'સિદ્ધિ+કૃપા'!V72)</f>
        <v/>
      </c>
      <c r="BX74" s="101" t="str">
        <f>IF('વિદ્યાર્થી માહિતી'!C69="","",'સિદ્ધિ+કૃપા'!W72)</f>
        <v/>
      </c>
      <c r="BY74" s="101" t="str">
        <f>IF('વિદ્યાર્થી માહિતી'!C69="","",IF(BS74="LEFT","LEFT",SUM(BV74:BX74)))</f>
        <v/>
      </c>
      <c r="BZ74" s="106" t="str">
        <f t="shared" si="21"/>
        <v/>
      </c>
      <c r="CB74" s="41" t="str">
        <f>IF('વિદ્યાર્થી માહિતી'!C69="","",'વિદ્યાર્થી માહિતી'!B69)</f>
        <v/>
      </c>
      <c r="CC74" s="41" t="str">
        <f>IF('વિદ્યાર્થી માહિતી'!C69="","",'વિદ્યાર્થી માહિતી'!C69)</f>
        <v/>
      </c>
      <c r="CD74" s="101" t="str">
        <f>IF('વિદ્યાર્થી માહિતી'!C69="","",'T-1'!L72)</f>
        <v/>
      </c>
      <c r="CE74" s="101" t="str">
        <f>IF('વિદ્યાર્થી માહિતી'!C69="","",'T-2'!L72)</f>
        <v/>
      </c>
      <c r="CF74" s="101" t="str">
        <f>IF('વિદ્યાર્થી માહિતી'!C69="","",'T-3'!K72)</f>
        <v/>
      </c>
      <c r="CG74" s="102" t="str">
        <f>IF('વિદ્યાર્થી માહિતી'!C69="","",આંતરિક!AR72)</f>
        <v/>
      </c>
      <c r="CH74" s="103" t="str">
        <f>IF('વિદ્યાર્થી માહિતી'!C69="","",ROUND(SUM(CD74:CG74),0))</f>
        <v/>
      </c>
      <c r="CI74" s="104" t="str">
        <f>IF('વિદ્યાર્થી માહિતી'!C69="","",IF(CF74="LEFT","LEFT",ROUND(CH74/2,0)))</f>
        <v/>
      </c>
      <c r="CJ74" s="105" t="str">
        <f>IF('વિદ્યાર્થી માહિતી'!C69="","",'સિદ્ધિ+કૃપા'!Y72)</f>
        <v/>
      </c>
      <c r="CK74" s="101" t="str">
        <f>IF('વિદ્યાર્થી માહિતી'!C69="","",'સિદ્ધિ+કૃપા'!Z72)</f>
        <v/>
      </c>
      <c r="CL74" s="101" t="str">
        <f>IF('વિદ્યાર્થી માહિતી'!C69="","",IF(CF74="LEFT","LEFT",SUM(CI74:CK74)))</f>
        <v/>
      </c>
      <c r="CM74" s="106" t="str">
        <f t="shared" si="22"/>
        <v/>
      </c>
      <c r="CO74" s="41" t="str">
        <f>IF('વિદ્યાર્થી માહિતી'!B69="","",'વિદ્યાર્થી માહિતી'!B69)</f>
        <v/>
      </c>
      <c r="CP74" s="41" t="str">
        <f>IF('વિદ્યાર્થી માહિતી'!C69="","",'વિદ્યાર્થી માહિતી'!C69)</f>
        <v/>
      </c>
      <c r="CQ74" s="101" t="str">
        <f>IF('વિદ્યાર્થી માહિતી'!C69="","",'T-3'!L72)</f>
        <v/>
      </c>
      <c r="CR74" s="101" t="str">
        <f>IF('વિદ્યાર્થી માહિતી'!C69="","",'T-3'!M72)</f>
        <v/>
      </c>
      <c r="CS74" s="102" t="str">
        <f>IF('વિદ્યાર્થી માહિતી'!C69="","",આંતરિક!AV72)</f>
        <v/>
      </c>
      <c r="CT74" s="104" t="str">
        <f>IF('વિદ્યાર્થી માહિતી'!C69="","",SUM(CQ74:CS74))</f>
        <v/>
      </c>
      <c r="CU74" s="105" t="str">
        <f>IF('વિદ્યાર્થી માહિતી'!C69="","",'સિદ્ધિ+કૃપા'!AB72)</f>
        <v/>
      </c>
      <c r="CV74" s="101" t="str">
        <f>IF('વિદ્યાર્થી માહિતી'!C69="","",'સિદ્ધિ+કૃપા'!AC72)</f>
        <v/>
      </c>
      <c r="CW74" s="101" t="str">
        <f>IF('વિદ્યાર્થી માહિતી'!C69="","",SUM(CT74:CV74))</f>
        <v/>
      </c>
      <c r="CX74" s="106" t="str">
        <f t="shared" si="23"/>
        <v/>
      </c>
      <c r="CZ74" s="41" t="str">
        <f>IF('વિદ્યાર્થી માહિતી'!C69="","",'વિદ્યાર્થી માહિતી'!B69)</f>
        <v/>
      </c>
      <c r="DA74" s="41" t="str">
        <f>IF('વિદ્યાર્થી માહિતી'!C69="","",'વિદ્યાર્થી માહિતી'!C69)</f>
        <v/>
      </c>
      <c r="DB74" s="101" t="str">
        <f>IF('વિદ્યાર્થી માહિતી'!C69="","",'T-3'!N72)</f>
        <v/>
      </c>
      <c r="DC74" s="101" t="str">
        <f>IF('વિદ્યાર્થી માહિતી'!C69="","",'T-3'!O72)</f>
        <v/>
      </c>
      <c r="DD74" s="102" t="str">
        <f>IF('વિદ્યાર્થી માહિતી'!C69="","",આંતરિક!AZ72)</f>
        <v/>
      </c>
      <c r="DE74" s="104" t="str">
        <f>IF('વિદ્યાર્થી માહિતી'!C69="","",SUM(DB74:DD74))</f>
        <v/>
      </c>
      <c r="DF74" s="105" t="str">
        <f>IF('વિદ્યાર્થી માહિતી'!C69="","",'સિદ્ધિ+કૃપા'!AE72)</f>
        <v/>
      </c>
      <c r="DG74" s="101" t="str">
        <f>IF('વિદ્યાર્થી માહિતી'!C69="","",'સિદ્ધિ+કૃપા'!AF72)</f>
        <v/>
      </c>
      <c r="DH74" s="101" t="str">
        <f>IF('વિદ્યાર્થી માહિતી'!C69="","",SUM(DE74:DG74))</f>
        <v/>
      </c>
      <c r="DI74" s="106" t="str">
        <f t="shared" si="24"/>
        <v/>
      </c>
      <c r="DJ74" s="25" t="str">
        <f>IF('વિદ્યાર્થી માહિતી'!M69="","",'વિદ્યાર્થી માહિતી'!M69)</f>
        <v/>
      </c>
      <c r="DK74" s="41" t="str">
        <f>IF('વિદ્યાર્થી માહિતી'!C69="","",'વિદ્યાર્થી માહિતી'!B69)</f>
        <v/>
      </c>
      <c r="DL74" s="41" t="str">
        <f>IF('વિદ્યાર્થી માહિતી'!C69="","",'વિદ્યાર્થી માહિતી'!C69)</f>
        <v/>
      </c>
      <c r="DM74" s="101" t="str">
        <f>IF('વિદ્યાર્થી માહિતી'!C69="","",'T-3'!P72)</f>
        <v/>
      </c>
      <c r="DN74" s="101" t="str">
        <f>IF('વિદ્યાર્થી માહિતી'!C69="","",'T-3'!Q72)</f>
        <v/>
      </c>
      <c r="DO74" s="102" t="str">
        <f>IF('વિદ્યાર્થી માહિતી'!C69="","",આંતરિક!BD72)</f>
        <v/>
      </c>
      <c r="DP74" s="104" t="str">
        <f>IF('વિદ્યાર્થી માહિતી'!C69="","",SUM(DM74:DO74))</f>
        <v/>
      </c>
      <c r="DQ74" s="105" t="str">
        <f>IF('વિદ્યાર્થી માહિતી'!C69="","",'સિદ્ધિ+કૃપા'!AH72)</f>
        <v/>
      </c>
      <c r="DR74" s="101" t="str">
        <f>IF('વિદ્યાર્થી માહિતી'!C69="","",'સિદ્ધિ+કૃપા'!AI72)</f>
        <v/>
      </c>
      <c r="DS74" s="101" t="str">
        <f>IF('વિદ્યાર્થી માહિતી'!C69="","",SUM(DP74:DR74))</f>
        <v/>
      </c>
      <c r="DT74" s="106" t="str">
        <f t="shared" si="25"/>
        <v/>
      </c>
      <c r="DU74" s="255" t="str">
        <f>IF('વિદ્યાર્થી માહિતી'!C69="","",IF(I74="LEFT","LEFT",IF(V74="LEFT","LEFT",IF(AI74="LEFT","LEFT",IF(AV74="LEFT","LEFT",IF(BI74="LEFT","LEFT",IF(BV74="LEFT","LEFT",IF(CI74="LEFT","LEFT","P"))))))))</f>
        <v/>
      </c>
      <c r="DV74" s="255" t="str">
        <f>IF('વિદ્યાર્થી માહિતી'!C69="","",IF(DU74="LEFT","LEFT",IF(L74&lt;33,"નાપાસ",IF(Y74&lt;33,"નાપાસ",IF(AL74&lt;33,"નાપાસ",IF(AY74&lt;33,"નાપાસ",IF(BL74&lt;33,"નાપાસ",IF(BY74&lt;33,"નાપાસ",IF(CL74&lt;33,"નાપાસ",IF(CW74&lt;33,"નાપાસ",IF(DH74&lt;33,"નાપાસ",IF(DS74&lt;33,"નાપાસ","પાસ"))))))))))))</f>
        <v/>
      </c>
      <c r="DW74" s="255" t="str">
        <f>IF('વિદ્યાર્થી માહિતી'!C69="","",IF(J74&gt;0,"સિદ્ધિગુણથી પાસ",IF(W74&gt;0,"સિદ્ધિગુણથી પાસ",IF(AJ74&gt;0,"સિદ્ધિગુણથી પાસ",IF(AW74&gt;0,"સિદ્ધિગુણથી પાસ",IF(BJ74&gt;0,"સિદ્ધિગુણથી પાસ",IF(BW74&gt;0,"સિદ્ધિગુણથી પાસ",IF(CJ74&gt;0,"સિદ્ધિગુણથી પાસ",DV74))))))))</f>
        <v/>
      </c>
      <c r="DX74" s="255" t="str">
        <f>IF('વિદ્યાર્થી માહિતી'!C69="","",IF(K74&gt;0,"કૃપાગુણથી પાસ",IF(X74&gt;0,"કૃપાગુણથી પાસ",IF(AK74&gt;0,"કૃપાગુણથી પાસ",IF(AX74&gt;0,"કૃપાગુણથી પાસ",IF(BK74&gt;0,"કૃપાગુણથી પાસ",IF(BX74&gt;0,"કૃપાગુણથી પાસ",IF(CK74&gt;0,"કૃપાગુણથી પાસ",DV74))))))))</f>
        <v/>
      </c>
      <c r="DY74" s="255" t="str">
        <f>IF('સમગ્ર પરિણામ '!DX74="કૃપાગુણથી પાસ","કૃપાગુણથી પાસ",IF(DW74="સિદ્ધિગુણથી પાસ","સિદ્ધિગુણથી પાસ",DX74))</f>
        <v/>
      </c>
      <c r="DZ74" s="130" t="str">
        <f>IF('વિદ્યાર્થી માહિતી'!C69="","",'વિદ્યાર્થી માહિતી'!G69)</f>
        <v/>
      </c>
      <c r="EA74" s="45" t="str">
        <f>'S1'!N71</f>
        <v/>
      </c>
    </row>
    <row r="75" spans="1:131" ht="23.25" customHeight="1" x14ac:dyDescent="0.2">
      <c r="A75" s="41">
        <f>'વિદ્યાર્થી માહિતી'!A70</f>
        <v>69</v>
      </c>
      <c r="B75" s="41" t="str">
        <f>IF('વિદ્યાર્થી માહિતી'!B70="","",'વિદ્યાર્થી માહિતી'!B70)</f>
        <v/>
      </c>
      <c r="C75" s="52" t="str">
        <f>IF('વિદ્યાર્થી માહિતી'!C70="","",'વિદ્યાર્થી માહિતી'!C70)</f>
        <v/>
      </c>
      <c r="D75" s="101" t="str">
        <f>IF('વિદ્યાર્થી માહિતી'!C70="","",'T-1'!F73)</f>
        <v/>
      </c>
      <c r="E75" s="101" t="str">
        <f>IF('વિદ્યાર્થી માહિતી'!C70="","",'T-2'!F73)</f>
        <v/>
      </c>
      <c r="F75" s="101" t="str">
        <f>IF('વિદ્યાર્થી માહિતી'!C70="","",'T-3'!E73)</f>
        <v/>
      </c>
      <c r="G75" s="102" t="str">
        <f>IF('વિદ્યાર્થી માહિતી'!C70="","",આંતરિક!H73)</f>
        <v/>
      </c>
      <c r="H75" s="103" t="str">
        <f t="shared" si="13"/>
        <v/>
      </c>
      <c r="I75" s="104" t="str">
        <f t="shared" si="14"/>
        <v/>
      </c>
      <c r="J75" s="105" t="str">
        <f>IF('વિદ્યાર્થી માહિતી'!C70="","",'સિદ્ધિ+કૃપા'!G73)</f>
        <v/>
      </c>
      <c r="K75" s="101" t="str">
        <f>IF('વિદ્યાર્થી માહિતી'!C70="","",'સિદ્ધિ+કૃપા'!H73)</f>
        <v/>
      </c>
      <c r="L75" s="101" t="str">
        <f t="shared" si="15"/>
        <v/>
      </c>
      <c r="M75" s="106" t="str">
        <f t="shared" si="16"/>
        <v/>
      </c>
      <c r="O75" s="41" t="str">
        <f>IF('વિદ્યાર્થી માહિતી'!B70="","",'વિદ્યાર્થી માહિતી'!B70)</f>
        <v/>
      </c>
      <c r="P75" s="41" t="str">
        <f>IF('વિદ્યાર્થી માહિતી'!C70="","",'વિદ્યાર્થી માહિતી'!C70)</f>
        <v/>
      </c>
      <c r="Q75" s="101" t="str">
        <f>IF('વિદ્યાર્થી માહિતી'!C70="","",'T-1'!G73)</f>
        <v/>
      </c>
      <c r="R75" s="101" t="str">
        <f>IF('વિદ્યાર્થી માહિતી'!C70="","",'T-2'!G73)</f>
        <v/>
      </c>
      <c r="S75" s="101" t="str">
        <f>IF('વિદ્યાર્થી માહિતી'!C70="","",'T-3'!F73)</f>
        <v/>
      </c>
      <c r="T75" s="102" t="str">
        <f>IF('વિદ્યાર્થી માહિતી'!C70="","",આંતરિક!N73)</f>
        <v/>
      </c>
      <c r="U75" s="103" t="str">
        <f>IF('વિદ્યાર્થી માહિતી'!C70="","",ROUND(SUM(Q75:T75),0))</f>
        <v/>
      </c>
      <c r="V75" s="104" t="str">
        <f>IF('વિદ્યાર્થી માહિતી'!C70="","",IF(S75="LEFT","LEFT",ROUND(U75/2,0)))</f>
        <v/>
      </c>
      <c r="W75" s="105" t="str">
        <f>IF('વિદ્યાર્થી માહિતી'!C70="","",'સિદ્ધિ+કૃપા'!J73)</f>
        <v/>
      </c>
      <c r="X75" s="101" t="str">
        <f>IF('વિદ્યાર્થી માહિતી'!C70="","",'સિદ્ધિ+કૃપા'!K73)</f>
        <v/>
      </c>
      <c r="Y75" s="101" t="str">
        <f>IF('વિદ્યાર્થી માહિતી'!C70="","",IF(S75="LEFT","LEFT",SUM(V75:X75)))</f>
        <v/>
      </c>
      <c r="Z75" s="106" t="str">
        <f t="shared" si="17"/>
        <v/>
      </c>
      <c r="AB75" s="41" t="str">
        <f>IF('વિદ્યાર્થી માહિતી'!B70="","",'વિદ્યાર્થી માહિતી'!B70)</f>
        <v/>
      </c>
      <c r="AC75" s="41" t="str">
        <f>IF('વિદ્યાર્થી માહિતી'!C70="","",'વિદ્યાર્થી માહિતી'!C70)</f>
        <v/>
      </c>
      <c r="AD75" s="101" t="str">
        <f>IF('વિદ્યાર્થી માહિતી'!C70="","",'T-1'!H73)</f>
        <v/>
      </c>
      <c r="AE75" s="101" t="str">
        <f>IF('વિદ્યાર્થી માહિતી'!C70="","",'T-2'!H73)</f>
        <v/>
      </c>
      <c r="AF75" s="101" t="str">
        <f>IF('વિદ્યાર્થી માહિતી'!C70="","",'T-3'!G73)</f>
        <v/>
      </c>
      <c r="AG75" s="102" t="str">
        <f>IF('વિદ્યાર્થી માહિતી'!C70="","",આંતરિક!T73)</f>
        <v/>
      </c>
      <c r="AH75" s="103" t="str">
        <f>IF('વિદ્યાર્થી માહિતી'!C70="","",ROUND(SUM(AD75:AG75),0))</f>
        <v/>
      </c>
      <c r="AI75" s="104" t="str">
        <f>IF('વિદ્યાર્થી માહિતી'!C70="","",IF(AF75="LEFT","LEFT",ROUND(AH75/2,0)))</f>
        <v/>
      </c>
      <c r="AJ75" s="105" t="str">
        <f>IF('વિદ્યાર્થી માહિતી'!C70="","",'સિદ્ધિ+કૃપા'!M73)</f>
        <v/>
      </c>
      <c r="AK75" s="101" t="str">
        <f>IF('વિદ્યાર્થી માહિતી'!C70="","",'સિદ્ધિ+કૃપા'!N73)</f>
        <v/>
      </c>
      <c r="AL75" s="101" t="str">
        <f>IF('વિદ્યાર્થી માહિતી'!C70="","",IF(AF75="LEFT","LEFT",SUM(AI75:AK75)))</f>
        <v/>
      </c>
      <c r="AM75" s="106" t="str">
        <f t="shared" si="18"/>
        <v/>
      </c>
      <c r="AO75" s="41" t="str">
        <f>IF('વિદ્યાર્થી માહિતી'!B70="","",'વિદ્યાર્થી માહિતી'!B70)</f>
        <v/>
      </c>
      <c r="AP75" s="41" t="str">
        <f>IF('વિદ્યાર્થી માહિતી'!C70="","",'વિદ્યાર્થી માહિતી'!C70)</f>
        <v/>
      </c>
      <c r="AQ75" s="101" t="str">
        <f>IF('વિદ્યાર્થી માહિતી'!C70="","",'T-1'!I73)</f>
        <v/>
      </c>
      <c r="AR75" s="101" t="str">
        <f>IF('વિદ્યાર્થી માહિતી'!C70="","",'T-2'!I73)</f>
        <v/>
      </c>
      <c r="AS75" s="101" t="str">
        <f>IF('વિદ્યાર્થી માહિતી'!C70="","",'T-3'!H73)</f>
        <v/>
      </c>
      <c r="AT75" s="102" t="str">
        <f>IF('વિદ્યાર્થી માહિતી'!C70="","",આંતરિક!Z73)</f>
        <v/>
      </c>
      <c r="AU75" s="103" t="str">
        <f>IF('વિદ્યાર્થી માહિતી'!C70="","",ROUND(SUM(AQ75:AT75),0))</f>
        <v/>
      </c>
      <c r="AV75" s="104" t="str">
        <f>IF('વિદ્યાર્થી માહિતી'!C70="","",IF(AS75="LEFT","LEFT",ROUND(AU75/2,0)))</f>
        <v/>
      </c>
      <c r="AW75" s="105" t="str">
        <f>IF('વિદ્યાર્થી માહિતી'!C70="","",'સિદ્ધિ+કૃપા'!P73)</f>
        <v/>
      </c>
      <c r="AX75" s="101" t="str">
        <f>IF('વિદ્યાર્થી માહિતી'!C70="","",'સિદ્ધિ+કૃપા'!Q73)</f>
        <v/>
      </c>
      <c r="AY75" s="101" t="str">
        <f>IF('વિદ્યાર્થી માહિતી'!C70="","",IF(AS75="LEFT","LEFT",SUM(AV75:AX75)))</f>
        <v/>
      </c>
      <c r="AZ75" s="106" t="str">
        <f t="shared" si="19"/>
        <v/>
      </c>
      <c r="BB75" s="41" t="str">
        <f>IF('વિદ્યાર્થી માહિતી'!C70="","",'વિદ્યાર્થી માહિતી'!B70)</f>
        <v/>
      </c>
      <c r="BC75" s="41" t="str">
        <f>IF('વિદ્યાર્થી માહિતી'!C70="","",'વિદ્યાર્થી માહિતી'!C70)</f>
        <v/>
      </c>
      <c r="BD75" s="101" t="str">
        <f>IF('વિદ્યાર્થી માહિતી'!C70="","",'T-1'!J73)</f>
        <v/>
      </c>
      <c r="BE75" s="101" t="str">
        <f>IF('વિદ્યાર્થી માહિતી'!C70="","",'T-2'!J73)</f>
        <v/>
      </c>
      <c r="BF75" s="101" t="str">
        <f>IF('વિદ્યાર્થી માહિતી'!C70="","",'T-3'!I73)</f>
        <v/>
      </c>
      <c r="BG75" s="102" t="str">
        <f>IF('વિદ્યાર્થી માહિતી'!C70="","",આંતરિક!AF73)</f>
        <v/>
      </c>
      <c r="BH75" s="103" t="str">
        <f>IF('વિદ્યાર્થી માહિતી'!C70="","",ROUND(SUM(BD75:BG75),0))</f>
        <v/>
      </c>
      <c r="BI75" s="104" t="str">
        <f>IF('વિદ્યાર્થી માહિતી'!C70="","",IF(BF75="LEFT","LEFT",ROUND(BH75/2,0)))</f>
        <v/>
      </c>
      <c r="BJ75" s="105" t="str">
        <f>IF('વિદ્યાર્થી માહિતી'!C70="","",'સિદ્ધિ+કૃપા'!S73)</f>
        <v/>
      </c>
      <c r="BK75" s="101" t="str">
        <f>IF('વિદ્યાર્થી માહિતી'!C70="","",'સિદ્ધિ+કૃપા'!T73)</f>
        <v/>
      </c>
      <c r="BL75" s="101" t="str">
        <f>IF('વિદ્યાર્થી માહિતી'!C70="","",IF(BF75="LEFT","LEFT",SUM(BI75:BK75)))</f>
        <v/>
      </c>
      <c r="BM75" s="106" t="str">
        <f t="shared" si="20"/>
        <v/>
      </c>
      <c r="BO75" s="41" t="str">
        <f>IF('વિદ્યાર્થી માહિતી'!C70="","",'વિદ્યાર્થી માહિતી'!B70)</f>
        <v/>
      </c>
      <c r="BP75" s="41" t="str">
        <f>IF('વિદ્યાર્થી માહિતી'!C70="","",'વિદ્યાર્થી માહિતી'!C70)</f>
        <v/>
      </c>
      <c r="BQ75" s="101" t="str">
        <f>IF('વિદ્યાર્થી માહિતી'!C70="","",'T-1'!K73)</f>
        <v/>
      </c>
      <c r="BR75" s="101" t="str">
        <f>IF('વિદ્યાર્થી માહિતી'!C70="","",'T-2'!K73)</f>
        <v/>
      </c>
      <c r="BS75" s="101" t="str">
        <f>IF('વિદ્યાર્થી માહિતી'!C70="","",'T-3'!J73)</f>
        <v/>
      </c>
      <c r="BT75" s="102" t="str">
        <f>IF('વિદ્યાર્થી માહિતી'!C70="","",આંતરિક!AL73)</f>
        <v/>
      </c>
      <c r="BU75" s="103" t="str">
        <f>IF('વિદ્યાર્થી માહિતી'!C70="","",ROUND(SUM(BQ75:BT75),0))</f>
        <v/>
      </c>
      <c r="BV75" s="104" t="str">
        <f>IF('વિદ્યાર્થી માહિતી'!C70="","",IF(BS75="LEFT","LEFT",ROUND(BU75/2,0)))</f>
        <v/>
      </c>
      <c r="BW75" s="105" t="str">
        <f>IF('વિદ્યાર્થી માહિતી'!C70="","",'સિદ્ધિ+કૃપા'!V73)</f>
        <v/>
      </c>
      <c r="BX75" s="101" t="str">
        <f>IF('વિદ્યાર્થી માહિતી'!C70="","",'સિદ્ધિ+કૃપા'!W73)</f>
        <v/>
      </c>
      <c r="BY75" s="101" t="str">
        <f>IF('વિદ્યાર્થી માહિતી'!C70="","",IF(BS75="LEFT","LEFT",SUM(BV75:BX75)))</f>
        <v/>
      </c>
      <c r="BZ75" s="106" t="str">
        <f t="shared" si="21"/>
        <v/>
      </c>
      <c r="CB75" s="41" t="str">
        <f>IF('વિદ્યાર્થી માહિતી'!C70="","",'વિદ્યાર્થી માહિતી'!B70)</f>
        <v/>
      </c>
      <c r="CC75" s="41" t="str">
        <f>IF('વિદ્યાર્થી માહિતી'!C70="","",'વિદ્યાર્થી માહિતી'!C70)</f>
        <v/>
      </c>
      <c r="CD75" s="101" t="str">
        <f>IF('વિદ્યાર્થી માહિતી'!C70="","",'T-1'!L73)</f>
        <v/>
      </c>
      <c r="CE75" s="101" t="str">
        <f>IF('વિદ્યાર્થી માહિતી'!C70="","",'T-2'!L73)</f>
        <v/>
      </c>
      <c r="CF75" s="101" t="str">
        <f>IF('વિદ્યાર્થી માહિતી'!C70="","",'T-3'!K73)</f>
        <v/>
      </c>
      <c r="CG75" s="102" t="str">
        <f>IF('વિદ્યાર્થી માહિતી'!C70="","",આંતરિક!AR73)</f>
        <v/>
      </c>
      <c r="CH75" s="103" t="str">
        <f>IF('વિદ્યાર્થી માહિતી'!C70="","",ROUND(SUM(CD75:CG75),0))</f>
        <v/>
      </c>
      <c r="CI75" s="104" t="str">
        <f>IF('વિદ્યાર્થી માહિતી'!C70="","",IF(CF75="LEFT","LEFT",ROUND(CH75/2,0)))</f>
        <v/>
      </c>
      <c r="CJ75" s="105" t="str">
        <f>IF('વિદ્યાર્થી માહિતી'!C70="","",'સિદ્ધિ+કૃપા'!Y73)</f>
        <v/>
      </c>
      <c r="CK75" s="101" t="str">
        <f>IF('વિદ્યાર્થી માહિતી'!C70="","",'સિદ્ધિ+કૃપા'!Z73)</f>
        <v/>
      </c>
      <c r="CL75" s="101" t="str">
        <f>IF('વિદ્યાર્થી માહિતી'!C70="","",IF(CF75="LEFT","LEFT",SUM(CI75:CK75)))</f>
        <v/>
      </c>
      <c r="CM75" s="106" t="str">
        <f t="shared" si="22"/>
        <v/>
      </c>
      <c r="CO75" s="41" t="str">
        <f>IF('વિદ્યાર્થી માહિતી'!B70="","",'વિદ્યાર્થી માહિતી'!B70)</f>
        <v/>
      </c>
      <c r="CP75" s="41" t="str">
        <f>IF('વિદ્યાર્થી માહિતી'!C70="","",'વિદ્યાર્થી માહિતી'!C70)</f>
        <v/>
      </c>
      <c r="CQ75" s="101" t="str">
        <f>IF('વિદ્યાર્થી માહિતી'!C70="","",'T-3'!L73)</f>
        <v/>
      </c>
      <c r="CR75" s="101" t="str">
        <f>IF('વિદ્યાર્થી માહિતી'!C70="","",'T-3'!M73)</f>
        <v/>
      </c>
      <c r="CS75" s="102" t="str">
        <f>IF('વિદ્યાર્થી માહિતી'!C70="","",આંતરિક!AV73)</f>
        <v/>
      </c>
      <c r="CT75" s="104" t="str">
        <f>IF('વિદ્યાર્થી માહિતી'!C70="","",SUM(CQ75:CS75))</f>
        <v/>
      </c>
      <c r="CU75" s="105" t="str">
        <f>IF('વિદ્યાર્થી માહિતી'!C70="","",'સિદ્ધિ+કૃપા'!AB73)</f>
        <v/>
      </c>
      <c r="CV75" s="101" t="str">
        <f>IF('વિદ્યાર્થી માહિતી'!C70="","",'સિદ્ધિ+કૃપા'!AC73)</f>
        <v/>
      </c>
      <c r="CW75" s="101" t="str">
        <f>IF('વિદ્યાર્થી માહિતી'!C70="","",SUM(CT75:CV75))</f>
        <v/>
      </c>
      <c r="CX75" s="106" t="str">
        <f t="shared" si="23"/>
        <v/>
      </c>
      <c r="CZ75" s="41" t="str">
        <f>IF('વિદ્યાર્થી માહિતી'!C70="","",'વિદ્યાર્થી માહિતી'!B70)</f>
        <v/>
      </c>
      <c r="DA75" s="41" t="str">
        <f>IF('વિદ્યાર્થી માહિતી'!C70="","",'વિદ્યાર્થી માહિતી'!C70)</f>
        <v/>
      </c>
      <c r="DB75" s="101" t="str">
        <f>IF('વિદ્યાર્થી માહિતી'!C70="","",'T-3'!N73)</f>
        <v/>
      </c>
      <c r="DC75" s="101" t="str">
        <f>IF('વિદ્યાર્થી માહિતી'!C70="","",'T-3'!O73)</f>
        <v/>
      </c>
      <c r="DD75" s="102" t="str">
        <f>IF('વિદ્યાર્થી માહિતી'!C70="","",આંતરિક!AZ73)</f>
        <v/>
      </c>
      <c r="DE75" s="104" t="str">
        <f>IF('વિદ્યાર્થી માહિતી'!C70="","",SUM(DB75:DD75))</f>
        <v/>
      </c>
      <c r="DF75" s="105" t="str">
        <f>IF('વિદ્યાર્થી માહિતી'!C70="","",'સિદ્ધિ+કૃપા'!AE73)</f>
        <v/>
      </c>
      <c r="DG75" s="101" t="str">
        <f>IF('વિદ્યાર્થી માહિતી'!C70="","",'સિદ્ધિ+કૃપા'!AF73)</f>
        <v/>
      </c>
      <c r="DH75" s="101" t="str">
        <f>IF('વિદ્યાર્થી માહિતી'!C70="","",SUM(DE75:DG75))</f>
        <v/>
      </c>
      <c r="DI75" s="106" t="str">
        <f t="shared" si="24"/>
        <v/>
      </c>
      <c r="DJ75" s="25" t="str">
        <f>IF('વિદ્યાર્થી માહિતી'!M70="","",'વિદ્યાર્થી માહિતી'!M70)</f>
        <v/>
      </c>
      <c r="DK75" s="41" t="str">
        <f>IF('વિદ્યાર્થી માહિતી'!C70="","",'વિદ્યાર્થી માહિતી'!B70)</f>
        <v/>
      </c>
      <c r="DL75" s="41" t="str">
        <f>IF('વિદ્યાર્થી માહિતી'!C70="","",'વિદ્યાર્થી માહિતી'!C70)</f>
        <v/>
      </c>
      <c r="DM75" s="101" t="str">
        <f>IF('વિદ્યાર્થી માહિતી'!C70="","",'T-3'!P73)</f>
        <v/>
      </c>
      <c r="DN75" s="101" t="str">
        <f>IF('વિદ્યાર્થી માહિતી'!C70="","",'T-3'!Q73)</f>
        <v/>
      </c>
      <c r="DO75" s="102" t="str">
        <f>IF('વિદ્યાર્થી માહિતી'!C70="","",આંતરિક!BD73)</f>
        <v/>
      </c>
      <c r="DP75" s="104" t="str">
        <f>IF('વિદ્યાર્થી માહિતી'!C70="","",SUM(DM75:DO75))</f>
        <v/>
      </c>
      <c r="DQ75" s="105" t="str">
        <f>IF('વિદ્યાર્થી માહિતી'!C70="","",'સિદ્ધિ+કૃપા'!AH73)</f>
        <v/>
      </c>
      <c r="DR75" s="101" t="str">
        <f>IF('વિદ્યાર્થી માહિતી'!C70="","",'સિદ્ધિ+કૃપા'!AI73)</f>
        <v/>
      </c>
      <c r="DS75" s="101" t="str">
        <f>IF('વિદ્યાર્થી માહિતી'!C70="","",SUM(DP75:DR75))</f>
        <v/>
      </c>
      <c r="DT75" s="106" t="str">
        <f t="shared" si="25"/>
        <v/>
      </c>
      <c r="DU75" s="255" t="str">
        <f>IF('વિદ્યાર્થી માહિતી'!C70="","",IF(I75="LEFT","LEFT",IF(V75="LEFT","LEFT",IF(AI75="LEFT","LEFT",IF(AV75="LEFT","LEFT",IF(BI75="LEFT","LEFT",IF(BV75="LEFT","LEFT",IF(CI75="LEFT","LEFT","P"))))))))</f>
        <v/>
      </c>
      <c r="DV75" s="255" t="str">
        <f>IF('વિદ્યાર્થી માહિતી'!C70="","",IF(DU75="LEFT","LEFT",IF(L75&lt;33,"નાપાસ",IF(Y75&lt;33,"નાપાસ",IF(AL75&lt;33,"નાપાસ",IF(AY75&lt;33,"નાપાસ",IF(BL75&lt;33,"નાપાસ",IF(BY75&lt;33,"નાપાસ",IF(CL75&lt;33,"નાપાસ",IF(CW75&lt;33,"નાપાસ",IF(DH75&lt;33,"નાપાસ",IF(DS75&lt;33,"નાપાસ","પાસ"))))))))))))</f>
        <v/>
      </c>
      <c r="DW75" s="255" t="str">
        <f>IF('વિદ્યાર્થી માહિતી'!C70="","",IF(J75&gt;0,"સિદ્ધિગુણથી પાસ",IF(W75&gt;0,"સિદ્ધિગુણથી પાસ",IF(AJ75&gt;0,"સિદ્ધિગુણથી પાસ",IF(AW75&gt;0,"સિદ્ધિગુણથી પાસ",IF(BJ75&gt;0,"સિદ્ધિગુણથી પાસ",IF(BW75&gt;0,"સિદ્ધિગુણથી પાસ",IF(CJ75&gt;0,"સિદ્ધિગુણથી પાસ",DV75))))))))</f>
        <v/>
      </c>
      <c r="DX75" s="255" t="str">
        <f>IF('વિદ્યાર્થી માહિતી'!C70="","",IF(K75&gt;0,"કૃપાગુણથી પાસ",IF(X75&gt;0,"કૃપાગુણથી પાસ",IF(AK75&gt;0,"કૃપાગુણથી પાસ",IF(AX75&gt;0,"કૃપાગુણથી પાસ",IF(BK75&gt;0,"કૃપાગુણથી પાસ",IF(BX75&gt;0,"કૃપાગુણથી પાસ",IF(CK75&gt;0,"કૃપાગુણથી પાસ",DV75))))))))</f>
        <v/>
      </c>
      <c r="DY75" s="255" t="str">
        <f>IF('સમગ્ર પરિણામ '!DX75="કૃપાગુણથી પાસ","કૃપાગુણથી પાસ",IF(DW75="સિદ્ધિગુણથી પાસ","સિદ્ધિગુણથી પાસ",DX75))</f>
        <v/>
      </c>
      <c r="DZ75" s="130" t="str">
        <f>IF('વિદ્યાર્થી માહિતી'!C70="","",'વિદ્યાર્થી માહિતી'!G70)</f>
        <v/>
      </c>
      <c r="EA75" s="45" t="str">
        <f>'S1'!N72</f>
        <v/>
      </c>
    </row>
    <row r="76" spans="1:131" ht="23.25" customHeight="1" x14ac:dyDescent="0.2">
      <c r="A76" s="41">
        <f>'વિદ્યાર્થી માહિતી'!A71</f>
        <v>70</v>
      </c>
      <c r="B76" s="41" t="str">
        <f>IF('વિદ્યાર્થી માહિતી'!B71="","",'વિદ્યાર્થી માહિતી'!B71)</f>
        <v/>
      </c>
      <c r="C76" s="52" t="str">
        <f>IF('વિદ્યાર્થી માહિતી'!C71="","",'વિદ્યાર્થી માહિતી'!C71)</f>
        <v/>
      </c>
      <c r="D76" s="101" t="str">
        <f>IF('વિદ્યાર્થી માહિતી'!C71="","",'T-1'!F74)</f>
        <v/>
      </c>
      <c r="E76" s="101" t="str">
        <f>IF('વિદ્યાર્થી માહિતી'!C71="","",'T-2'!F74)</f>
        <v/>
      </c>
      <c r="F76" s="101" t="str">
        <f>IF('વિદ્યાર્થી માહિતી'!C71="","",'T-3'!E74)</f>
        <v/>
      </c>
      <c r="G76" s="102" t="str">
        <f>IF('વિદ્યાર્થી માહિતી'!C71="","",આંતરિક!H74)</f>
        <v/>
      </c>
      <c r="H76" s="103" t="str">
        <f t="shared" si="13"/>
        <v/>
      </c>
      <c r="I76" s="104" t="str">
        <f t="shared" si="14"/>
        <v/>
      </c>
      <c r="J76" s="105" t="str">
        <f>IF('વિદ્યાર્થી માહિતી'!C71="","",'સિદ્ધિ+કૃપા'!G74)</f>
        <v/>
      </c>
      <c r="K76" s="101" t="str">
        <f>IF('વિદ્યાર્થી માહિતી'!C71="","",'સિદ્ધિ+કૃપા'!H74)</f>
        <v/>
      </c>
      <c r="L76" s="101" t="str">
        <f t="shared" si="15"/>
        <v/>
      </c>
      <c r="M76" s="106" t="str">
        <f t="shared" si="16"/>
        <v/>
      </c>
      <c r="O76" s="41" t="str">
        <f>IF('વિદ્યાર્થી માહિતી'!B71="","",'વિદ્યાર્થી માહિતી'!B71)</f>
        <v/>
      </c>
      <c r="P76" s="41" t="str">
        <f>IF('વિદ્યાર્થી માહિતી'!C71="","",'વિદ્યાર્થી માહિતી'!C71)</f>
        <v/>
      </c>
      <c r="Q76" s="101" t="str">
        <f>IF('વિદ્યાર્થી માહિતી'!C71="","",'T-1'!G74)</f>
        <v/>
      </c>
      <c r="R76" s="101" t="str">
        <f>IF('વિદ્યાર્થી માહિતી'!C71="","",'T-2'!G74)</f>
        <v/>
      </c>
      <c r="S76" s="101" t="str">
        <f>IF('વિદ્યાર્થી માહિતી'!C71="","",'T-3'!F74)</f>
        <v/>
      </c>
      <c r="T76" s="102" t="str">
        <f>IF('વિદ્યાર્થી માહિતી'!C71="","",આંતરિક!N74)</f>
        <v/>
      </c>
      <c r="U76" s="103" t="str">
        <f>IF('વિદ્યાર્થી માહિતી'!C71="","",ROUND(SUM(Q76:T76),0))</f>
        <v/>
      </c>
      <c r="V76" s="104" t="str">
        <f>IF('વિદ્યાર્થી માહિતી'!C71="","",IF(S76="LEFT","LEFT",ROUND(U76/2,0)))</f>
        <v/>
      </c>
      <c r="W76" s="105" t="str">
        <f>IF('વિદ્યાર્થી માહિતી'!C71="","",'સિદ્ધિ+કૃપા'!J74)</f>
        <v/>
      </c>
      <c r="X76" s="101" t="str">
        <f>IF('વિદ્યાર્થી માહિતી'!C71="","",'સિદ્ધિ+કૃપા'!K74)</f>
        <v/>
      </c>
      <c r="Y76" s="101" t="str">
        <f>IF('વિદ્યાર્થી માહિતી'!C71="","",IF(S76="LEFT","LEFT",SUM(V76:X76)))</f>
        <v/>
      </c>
      <c r="Z76" s="106" t="str">
        <f t="shared" si="17"/>
        <v/>
      </c>
      <c r="AB76" s="41" t="str">
        <f>IF('વિદ્યાર્થી માહિતી'!B71="","",'વિદ્યાર્થી માહિતી'!B71)</f>
        <v/>
      </c>
      <c r="AC76" s="41" t="str">
        <f>IF('વિદ્યાર્થી માહિતી'!C71="","",'વિદ્યાર્થી માહિતી'!C71)</f>
        <v/>
      </c>
      <c r="AD76" s="101" t="str">
        <f>IF('વિદ્યાર્થી માહિતી'!C71="","",'T-1'!H74)</f>
        <v/>
      </c>
      <c r="AE76" s="101" t="str">
        <f>IF('વિદ્યાર્થી માહિતી'!C71="","",'T-2'!H74)</f>
        <v/>
      </c>
      <c r="AF76" s="101" t="str">
        <f>IF('વિદ્યાર્થી માહિતી'!C71="","",'T-3'!G74)</f>
        <v/>
      </c>
      <c r="AG76" s="102" t="str">
        <f>IF('વિદ્યાર્થી માહિતી'!C71="","",આંતરિક!T74)</f>
        <v/>
      </c>
      <c r="AH76" s="103" t="str">
        <f>IF('વિદ્યાર્થી માહિતી'!C71="","",ROUND(SUM(AD76:AG76),0))</f>
        <v/>
      </c>
      <c r="AI76" s="104" t="str">
        <f>IF('વિદ્યાર્થી માહિતી'!C71="","",IF(AF76="LEFT","LEFT",ROUND(AH76/2,0)))</f>
        <v/>
      </c>
      <c r="AJ76" s="105" t="str">
        <f>IF('વિદ્યાર્થી માહિતી'!C71="","",'સિદ્ધિ+કૃપા'!M74)</f>
        <v/>
      </c>
      <c r="AK76" s="101" t="str">
        <f>IF('વિદ્યાર્થી માહિતી'!C71="","",'સિદ્ધિ+કૃપા'!N74)</f>
        <v/>
      </c>
      <c r="AL76" s="101" t="str">
        <f>IF('વિદ્યાર્થી માહિતી'!C71="","",IF(AF76="LEFT","LEFT",SUM(AI76:AK76)))</f>
        <v/>
      </c>
      <c r="AM76" s="106" t="str">
        <f t="shared" si="18"/>
        <v/>
      </c>
      <c r="AO76" s="41" t="str">
        <f>IF('વિદ્યાર્થી માહિતી'!B71="","",'વિદ્યાર્થી માહિતી'!B71)</f>
        <v/>
      </c>
      <c r="AP76" s="41" t="str">
        <f>IF('વિદ્યાર્થી માહિતી'!C71="","",'વિદ્યાર્થી માહિતી'!C71)</f>
        <v/>
      </c>
      <c r="AQ76" s="101" t="str">
        <f>IF('વિદ્યાર્થી માહિતી'!C71="","",'T-1'!I74)</f>
        <v/>
      </c>
      <c r="AR76" s="101" t="str">
        <f>IF('વિદ્યાર્થી માહિતી'!C71="","",'T-2'!I74)</f>
        <v/>
      </c>
      <c r="AS76" s="101" t="str">
        <f>IF('વિદ્યાર્થી માહિતી'!C71="","",'T-3'!H74)</f>
        <v/>
      </c>
      <c r="AT76" s="102" t="str">
        <f>IF('વિદ્યાર્થી માહિતી'!C71="","",આંતરિક!Z74)</f>
        <v/>
      </c>
      <c r="AU76" s="103" t="str">
        <f>IF('વિદ્યાર્થી માહિતી'!C71="","",ROUND(SUM(AQ76:AT76),0))</f>
        <v/>
      </c>
      <c r="AV76" s="104" t="str">
        <f>IF('વિદ્યાર્થી માહિતી'!C71="","",IF(AS76="LEFT","LEFT",ROUND(AU76/2,0)))</f>
        <v/>
      </c>
      <c r="AW76" s="105" t="str">
        <f>IF('વિદ્યાર્થી માહિતી'!C71="","",'સિદ્ધિ+કૃપા'!P74)</f>
        <v/>
      </c>
      <c r="AX76" s="101" t="str">
        <f>IF('વિદ્યાર્થી માહિતી'!C71="","",'સિદ્ધિ+કૃપા'!Q74)</f>
        <v/>
      </c>
      <c r="AY76" s="101" t="str">
        <f>IF('વિદ્યાર્થી માહિતી'!C71="","",IF(AS76="LEFT","LEFT",SUM(AV76:AX76)))</f>
        <v/>
      </c>
      <c r="AZ76" s="106" t="str">
        <f t="shared" si="19"/>
        <v/>
      </c>
      <c r="BB76" s="41" t="str">
        <f>IF('વિદ્યાર્થી માહિતી'!C71="","",'વિદ્યાર્થી માહિતી'!B71)</f>
        <v/>
      </c>
      <c r="BC76" s="41" t="str">
        <f>IF('વિદ્યાર્થી માહિતી'!C71="","",'વિદ્યાર્થી માહિતી'!C71)</f>
        <v/>
      </c>
      <c r="BD76" s="101" t="str">
        <f>IF('વિદ્યાર્થી માહિતી'!C71="","",'T-1'!J74)</f>
        <v/>
      </c>
      <c r="BE76" s="101" t="str">
        <f>IF('વિદ્યાર્થી માહિતી'!C71="","",'T-2'!J74)</f>
        <v/>
      </c>
      <c r="BF76" s="101" t="str">
        <f>IF('વિદ્યાર્થી માહિતી'!C71="","",'T-3'!I74)</f>
        <v/>
      </c>
      <c r="BG76" s="102" t="str">
        <f>IF('વિદ્યાર્થી માહિતી'!C71="","",આંતરિક!AF74)</f>
        <v/>
      </c>
      <c r="BH76" s="103" t="str">
        <f>IF('વિદ્યાર્થી માહિતી'!C71="","",ROUND(SUM(BD76:BG76),0))</f>
        <v/>
      </c>
      <c r="BI76" s="104" t="str">
        <f>IF('વિદ્યાર્થી માહિતી'!C71="","",IF(BF76="LEFT","LEFT",ROUND(BH76/2,0)))</f>
        <v/>
      </c>
      <c r="BJ76" s="105" t="str">
        <f>IF('વિદ્યાર્થી માહિતી'!C71="","",'સિદ્ધિ+કૃપા'!S74)</f>
        <v/>
      </c>
      <c r="BK76" s="101" t="str">
        <f>IF('વિદ્યાર્થી માહિતી'!C71="","",'સિદ્ધિ+કૃપા'!T74)</f>
        <v/>
      </c>
      <c r="BL76" s="101" t="str">
        <f>IF('વિદ્યાર્થી માહિતી'!C71="","",IF(BF76="LEFT","LEFT",SUM(BI76:BK76)))</f>
        <v/>
      </c>
      <c r="BM76" s="106" t="str">
        <f t="shared" si="20"/>
        <v/>
      </c>
      <c r="BO76" s="41" t="str">
        <f>IF('વિદ્યાર્થી માહિતી'!C71="","",'વિદ્યાર્થી માહિતી'!B71)</f>
        <v/>
      </c>
      <c r="BP76" s="41" t="str">
        <f>IF('વિદ્યાર્થી માહિતી'!C71="","",'વિદ્યાર્થી માહિતી'!C71)</f>
        <v/>
      </c>
      <c r="BQ76" s="101" t="str">
        <f>IF('વિદ્યાર્થી માહિતી'!C71="","",'T-1'!K74)</f>
        <v/>
      </c>
      <c r="BR76" s="101" t="str">
        <f>IF('વિદ્યાર્થી માહિતી'!C71="","",'T-2'!K74)</f>
        <v/>
      </c>
      <c r="BS76" s="101" t="str">
        <f>IF('વિદ્યાર્થી માહિતી'!C71="","",'T-3'!J74)</f>
        <v/>
      </c>
      <c r="BT76" s="102" t="str">
        <f>IF('વિદ્યાર્થી માહિતી'!C71="","",આંતરિક!AL74)</f>
        <v/>
      </c>
      <c r="BU76" s="103" t="str">
        <f>IF('વિદ્યાર્થી માહિતી'!C71="","",ROUND(SUM(BQ76:BT76),0))</f>
        <v/>
      </c>
      <c r="BV76" s="104" t="str">
        <f>IF('વિદ્યાર્થી માહિતી'!C71="","",IF(BS76="LEFT","LEFT",ROUND(BU76/2,0)))</f>
        <v/>
      </c>
      <c r="BW76" s="105" t="str">
        <f>IF('વિદ્યાર્થી માહિતી'!C71="","",'સિદ્ધિ+કૃપા'!V74)</f>
        <v/>
      </c>
      <c r="BX76" s="101" t="str">
        <f>IF('વિદ્યાર્થી માહિતી'!C71="","",'સિદ્ધિ+કૃપા'!W74)</f>
        <v/>
      </c>
      <c r="BY76" s="101" t="str">
        <f>IF('વિદ્યાર્થી માહિતી'!C71="","",IF(BS76="LEFT","LEFT",SUM(BV76:BX76)))</f>
        <v/>
      </c>
      <c r="BZ76" s="106" t="str">
        <f t="shared" si="21"/>
        <v/>
      </c>
      <c r="CB76" s="41" t="str">
        <f>IF('વિદ્યાર્થી માહિતી'!C71="","",'વિદ્યાર્થી માહિતી'!B71)</f>
        <v/>
      </c>
      <c r="CC76" s="41" t="str">
        <f>IF('વિદ્યાર્થી માહિતી'!C71="","",'વિદ્યાર્થી માહિતી'!C71)</f>
        <v/>
      </c>
      <c r="CD76" s="101" t="str">
        <f>IF('વિદ્યાર્થી માહિતી'!C71="","",'T-1'!L74)</f>
        <v/>
      </c>
      <c r="CE76" s="101" t="str">
        <f>IF('વિદ્યાર્થી માહિતી'!C71="","",'T-2'!L74)</f>
        <v/>
      </c>
      <c r="CF76" s="101" t="str">
        <f>IF('વિદ્યાર્થી માહિતી'!C71="","",'T-3'!K74)</f>
        <v/>
      </c>
      <c r="CG76" s="102" t="str">
        <f>IF('વિદ્યાર્થી માહિતી'!C71="","",આંતરિક!AR74)</f>
        <v/>
      </c>
      <c r="CH76" s="103" t="str">
        <f>IF('વિદ્યાર્થી માહિતી'!C71="","",ROUND(SUM(CD76:CG76),0))</f>
        <v/>
      </c>
      <c r="CI76" s="104" t="str">
        <f>IF('વિદ્યાર્થી માહિતી'!C71="","",IF(CF76="LEFT","LEFT",ROUND(CH76/2,0)))</f>
        <v/>
      </c>
      <c r="CJ76" s="105" t="str">
        <f>IF('વિદ્યાર્થી માહિતી'!C71="","",'સિદ્ધિ+કૃપા'!Y74)</f>
        <v/>
      </c>
      <c r="CK76" s="101" t="str">
        <f>IF('વિદ્યાર્થી માહિતી'!C71="","",'સિદ્ધિ+કૃપા'!Z74)</f>
        <v/>
      </c>
      <c r="CL76" s="101" t="str">
        <f>IF('વિદ્યાર્થી માહિતી'!C71="","",IF(CF76="LEFT","LEFT",SUM(CI76:CK76)))</f>
        <v/>
      </c>
      <c r="CM76" s="106" t="str">
        <f t="shared" si="22"/>
        <v/>
      </c>
      <c r="CO76" s="41" t="str">
        <f>IF('વિદ્યાર્થી માહિતી'!B71="","",'વિદ્યાર્થી માહિતી'!B71)</f>
        <v/>
      </c>
      <c r="CP76" s="41" t="str">
        <f>IF('વિદ્યાર્થી માહિતી'!C71="","",'વિદ્યાર્થી માહિતી'!C71)</f>
        <v/>
      </c>
      <c r="CQ76" s="101" t="str">
        <f>IF('વિદ્યાર્થી માહિતી'!C71="","",'T-3'!L74)</f>
        <v/>
      </c>
      <c r="CR76" s="101" t="str">
        <f>IF('વિદ્યાર્થી માહિતી'!C71="","",'T-3'!M74)</f>
        <v/>
      </c>
      <c r="CS76" s="102" t="str">
        <f>IF('વિદ્યાર્થી માહિતી'!C71="","",આંતરિક!AV74)</f>
        <v/>
      </c>
      <c r="CT76" s="104" t="str">
        <f>IF('વિદ્યાર્થી માહિતી'!C71="","",SUM(CQ76:CS76))</f>
        <v/>
      </c>
      <c r="CU76" s="105" t="str">
        <f>IF('વિદ્યાર્થી માહિતી'!C71="","",'સિદ્ધિ+કૃપા'!AB74)</f>
        <v/>
      </c>
      <c r="CV76" s="101" t="str">
        <f>IF('વિદ્યાર્થી માહિતી'!C71="","",'સિદ્ધિ+કૃપા'!AC74)</f>
        <v/>
      </c>
      <c r="CW76" s="101" t="str">
        <f>IF('વિદ્યાર્થી માહિતી'!C71="","",SUM(CT76:CV76))</f>
        <v/>
      </c>
      <c r="CX76" s="106" t="str">
        <f t="shared" si="23"/>
        <v/>
      </c>
      <c r="CZ76" s="41" t="str">
        <f>IF('વિદ્યાર્થી માહિતી'!C71="","",'વિદ્યાર્થી માહિતી'!B71)</f>
        <v/>
      </c>
      <c r="DA76" s="41" t="str">
        <f>IF('વિદ્યાર્થી માહિતી'!C71="","",'વિદ્યાર્થી માહિતી'!C71)</f>
        <v/>
      </c>
      <c r="DB76" s="101" t="str">
        <f>IF('વિદ્યાર્થી માહિતી'!C71="","",'T-3'!N74)</f>
        <v/>
      </c>
      <c r="DC76" s="101" t="str">
        <f>IF('વિદ્યાર્થી માહિતી'!C71="","",'T-3'!O74)</f>
        <v/>
      </c>
      <c r="DD76" s="102" t="str">
        <f>IF('વિદ્યાર્થી માહિતી'!C71="","",આંતરિક!AZ74)</f>
        <v/>
      </c>
      <c r="DE76" s="104" t="str">
        <f>IF('વિદ્યાર્થી માહિતી'!C71="","",SUM(DB76:DD76))</f>
        <v/>
      </c>
      <c r="DF76" s="105" t="str">
        <f>IF('વિદ્યાર્થી માહિતી'!C71="","",'સિદ્ધિ+કૃપા'!AE74)</f>
        <v/>
      </c>
      <c r="DG76" s="101" t="str">
        <f>IF('વિદ્યાર્થી માહિતી'!C71="","",'સિદ્ધિ+કૃપા'!AF74)</f>
        <v/>
      </c>
      <c r="DH76" s="101" t="str">
        <f>IF('વિદ્યાર્થી માહિતી'!C71="","",SUM(DE76:DG76))</f>
        <v/>
      </c>
      <c r="DI76" s="106" t="str">
        <f t="shared" si="24"/>
        <v/>
      </c>
      <c r="DJ76" s="25" t="str">
        <f>IF('વિદ્યાર્થી માહિતી'!M71="","",'વિદ્યાર્થી માહિતી'!M71)</f>
        <v/>
      </c>
      <c r="DK76" s="41" t="str">
        <f>IF('વિદ્યાર્થી માહિતી'!C71="","",'વિદ્યાર્થી માહિતી'!B71)</f>
        <v/>
      </c>
      <c r="DL76" s="41" t="str">
        <f>IF('વિદ્યાર્થી માહિતી'!C71="","",'વિદ્યાર્થી માહિતી'!C71)</f>
        <v/>
      </c>
      <c r="DM76" s="101" t="str">
        <f>IF('વિદ્યાર્થી માહિતી'!C71="","",'T-3'!P74)</f>
        <v/>
      </c>
      <c r="DN76" s="101" t="str">
        <f>IF('વિદ્યાર્થી માહિતી'!C71="","",'T-3'!Q74)</f>
        <v/>
      </c>
      <c r="DO76" s="102" t="str">
        <f>IF('વિદ્યાર્થી માહિતી'!C71="","",આંતરિક!BD74)</f>
        <v/>
      </c>
      <c r="DP76" s="104" t="str">
        <f>IF('વિદ્યાર્થી માહિતી'!C71="","",SUM(DM76:DO76))</f>
        <v/>
      </c>
      <c r="DQ76" s="105" t="str">
        <f>IF('વિદ્યાર્થી માહિતી'!C71="","",'સિદ્ધિ+કૃપા'!AH74)</f>
        <v/>
      </c>
      <c r="DR76" s="101" t="str">
        <f>IF('વિદ્યાર્થી માહિતી'!C71="","",'સિદ્ધિ+કૃપા'!AI74)</f>
        <v/>
      </c>
      <c r="DS76" s="101" t="str">
        <f>IF('વિદ્યાર્થી માહિતી'!C71="","",SUM(DP76:DR76))</f>
        <v/>
      </c>
      <c r="DT76" s="106" t="str">
        <f t="shared" si="25"/>
        <v/>
      </c>
      <c r="DU76" s="255" t="str">
        <f>IF('વિદ્યાર્થી માહિતી'!C71="","",IF(I76="LEFT","LEFT",IF(V76="LEFT","LEFT",IF(AI76="LEFT","LEFT",IF(AV76="LEFT","LEFT",IF(BI76="LEFT","LEFT",IF(BV76="LEFT","LEFT",IF(CI76="LEFT","LEFT","P"))))))))</f>
        <v/>
      </c>
      <c r="DV76" s="255" t="str">
        <f>IF('વિદ્યાર્થી માહિતી'!C71="","",IF(DU76="LEFT","LEFT",IF(L76&lt;33,"નાપાસ",IF(Y76&lt;33,"નાપાસ",IF(AL76&lt;33,"નાપાસ",IF(AY76&lt;33,"નાપાસ",IF(BL76&lt;33,"નાપાસ",IF(BY76&lt;33,"નાપાસ",IF(CL76&lt;33,"નાપાસ",IF(CW76&lt;33,"નાપાસ",IF(DH76&lt;33,"નાપાસ",IF(DS76&lt;33,"નાપાસ","પાસ"))))))))))))</f>
        <v/>
      </c>
      <c r="DW76" s="255" t="str">
        <f>IF('વિદ્યાર્થી માહિતી'!C71="","",IF(J76&gt;0,"સિદ્ધિગુણથી પાસ",IF(W76&gt;0,"સિદ્ધિગુણથી પાસ",IF(AJ76&gt;0,"સિદ્ધિગુણથી પાસ",IF(AW76&gt;0,"સિદ્ધિગુણથી પાસ",IF(BJ76&gt;0,"સિદ્ધિગુણથી પાસ",IF(BW76&gt;0,"સિદ્ધિગુણથી પાસ",IF(CJ76&gt;0,"સિદ્ધિગુણથી પાસ",DV76))))))))</f>
        <v/>
      </c>
      <c r="DX76" s="255" t="str">
        <f>IF('વિદ્યાર્થી માહિતી'!C71="","",IF(K76&gt;0,"કૃપાગુણથી પાસ",IF(X76&gt;0,"કૃપાગુણથી પાસ",IF(AK76&gt;0,"કૃપાગુણથી પાસ",IF(AX76&gt;0,"કૃપાગુણથી પાસ",IF(BK76&gt;0,"કૃપાગુણથી પાસ",IF(BX76&gt;0,"કૃપાગુણથી પાસ",IF(CK76&gt;0,"કૃપાગુણથી પાસ",DV76))))))))</f>
        <v/>
      </c>
      <c r="DY76" s="255" t="str">
        <f>IF('સમગ્ર પરિણામ '!DX76="કૃપાગુણથી પાસ","કૃપાગુણથી પાસ",IF(DW76="સિદ્ધિગુણથી પાસ","સિદ્ધિગુણથી પાસ",DX76))</f>
        <v/>
      </c>
      <c r="DZ76" s="130" t="str">
        <f>IF('વિદ્યાર્થી માહિતી'!C71="","",'વિદ્યાર્થી માહિતી'!G71)</f>
        <v/>
      </c>
      <c r="EA76" s="45" t="str">
        <f>'S1'!N73</f>
        <v/>
      </c>
    </row>
    <row r="77" spans="1:131" ht="23.25" customHeight="1" x14ac:dyDescent="0.2">
      <c r="A77" s="41">
        <f>'વિદ્યાર્થી માહિતી'!A72</f>
        <v>71</v>
      </c>
      <c r="B77" s="41" t="str">
        <f>IF('વિદ્યાર્થી માહિતી'!B72="","",'વિદ્યાર્થી માહિતી'!B72)</f>
        <v/>
      </c>
      <c r="C77" s="52" t="str">
        <f>IF('વિદ્યાર્થી માહિતી'!C72="","",'વિદ્યાર્થી માહિતી'!C72)</f>
        <v/>
      </c>
      <c r="D77" s="101" t="str">
        <f>IF('વિદ્યાર્થી માહિતી'!C72="","",'T-1'!F75)</f>
        <v/>
      </c>
      <c r="E77" s="101" t="str">
        <f>IF('વિદ્યાર્થી માહિતી'!C72="","",'T-2'!F75)</f>
        <v/>
      </c>
      <c r="F77" s="101" t="str">
        <f>IF('વિદ્યાર્થી માહિતી'!C72="","",'T-3'!E75)</f>
        <v/>
      </c>
      <c r="G77" s="102" t="str">
        <f>IF('વિદ્યાર્થી માહિતી'!C72="","",આંતરિક!H75)</f>
        <v/>
      </c>
      <c r="H77" s="103" t="str">
        <f t="shared" si="13"/>
        <v/>
      </c>
      <c r="I77" s="104" t="str">
        <f t="shared" si="14"/>
        <v/>
      </c>
      <c r="J77" s="105" t="str">
        <f>IF('વિદ્યાર્થી માહિતી'!C72="","",'સિદ્ધિ+કૃપા'!G75)</f>
        <v/>
      </c>
      <c r="K77" s="101" t="str">
        <f>IF('વિદ્યાર્થી માહિતી'!C72="","",'સિદ્ધિ+કૃપા'!H75)</f>
        <v/>
      </c>
      <c r="L77" s="101" t="str">
        <f t="shared" si="15"/>
        <v/>
      </c>
      <c r="M77" s="106" t="str">
        <f t="shared" si="16"/>
        <v/>
      </c>
      <c r="O77" s="41" t="str">
        <f>IF('વિદ્યાર્થી માહિતી'!B72="","",'વિદ્યાર્થી માહિતી'!B72)</f>
        <v/>
      </c>
      <c r="P77" s="41" t="str">
        <f>IF('વિદ્યાર્થી માહિતી'!C72="","",'વિદ્યાર્થી માહિતી'!C72)</f>
        <v/>
      </c>
      <c r="Q77" s="101" t="str">
        <f>IF('વિદ્યાર્થી માહિતી'!C72="","",'T-1'!G75)</f>
        <v/>
      </c>
      <c r="R77" s="101" t="str">
        <f>IF('વિદ્યાર્થી માહિતી'!C72="","",'T-2'!G75)</f>
        <v/>
      </c>
      <c r="S77" s="101" t="str">
        <f>IF('વિદ્યાર્થી માહિતી'!C72="","",'T-3'!F75)</f>
        <v/>
      </c>
      <c r="T77" s="102" t="str">
        <f>IF('વિદ્યાર્થી માહિતી'!C72="","",આંતરિક!N75)</f>
        <v/>
      </c>
      <c r="U77" s="103" t="str">
        <f>IF('વિદ્યાર્થી માહિતી'!C72="","",ROUND(SUM(Q77:T77),0))</f>
        <v/>
      </c>
      <c r="V77" s="104" t="str">
        <f>IF('વિદ્યાર્થી માહિતી'!C72="","",IF(S77="LEFT","LEFT",ROUND(U77/2,0)))</f>
        <v/>
      </c>
      <c r="W77" s="105" t="str">
        <f>IF('વિદ્યાર્થી માહિતી'!C72="","",'સિદ્ધિ+કૃપા'!J75)</f>
        <v/>
      </c>
      <c r="X77" s="101" t="str">
        <f>IF('વિદ્યાર્થી માહિતી'!C72="","",'સિદ્ધિ+કૃપા'!K75)</f>
        <v/>
      </c>
      <c r="Y77" s="101" t="str">
        <f>IF('વિદ્યાર્થી માહિતી'!C72="","",IF(S77="LEFT","LEFT",SUM(V77:X77)))</f>
        <v/>
      </c>
      <c r="Z77" s="106" t="str">
        <f t="shared" si="17"/>
        <v/>
      </c>
      <c r="AB77" s="41" t="str">
        <f>IF('વિદ્યાર્થી માહિતી'!B72="","",'વિદ્યાર્થી માહિતી'!B72)</f>
        <v/>
      </c>
      <c r="AC77" s="41" t="str">
        <f>IF('વિદ્યાર્થી માહિતી'!C72="","",'વિદ્યાર્થી માહિતી'!C72)</f>
        <v/>
      </c>
      <c r="AD77" s="101" t="str">
        <f>IF('વિદ્યાર્થી માહિતી'!C72="","",'T-1'!H75)</f>
        <v/>
      </c>
      <c r="AE77" s="101" t="str">
        <f>IF('વિદ્યાર્થી માહિતી'!C72="","",'T-2'!H75)</f>
        <v/>
      </c>
      <c r="AF77" s="101" t="str">
        <f>IF('વિદ્યાર્થી માહિતી'!C72="","",'T-3'!G75)</f>
        <v/>
      </c>
      <c r="AG77" s="102" t="str">
        <f>IF('વિદ્યાર્થી માહિતી'!C72="","",આંતરિક!T75)</f>
        <v/>
      </c>
      <c r="AH77" s="103" t="str">
        <f>IF('વિદ્યાર્થી માહિતી'!C72="","",ROUND(SUM(AD77:AG77),0))</f>
        <v/>
      </c>
      <c r="AI77" s="104" t="str">
        <f>IF('વિદ્યાર્થી માહિતી'!C72="","",IF(AF77="LEFT","LEFT",ROUND(AH77/2,0)))</f>
        <v/>
      </c>
      <c r="AJ77" s="105" t="str">
        <f>IF('વિદ્યાર્થી માહિતી'!C72="","",'સિદ્ધિ+કૃપા'!M75)</f>
        <v/>
      </c>
      <c r="AK77" s="101" t="str">
        <f>IF('વિદ્યાર્થી માહિતી'!C72="","",'સિદ્ધિ+કૃપા'!N75)</f>
        <v/>
      </c>
      <c r="AL77" s="101" t="str">
        <f>IF('વિદ્યાર્થી માહિતી'!C72="","",IF(AF77="LEFT","LEFT",SUM(AI77:AK77)))</f>
        <v/>
      </c>
      <c r="AM77" s="106" t="str">
        <f t="shared" si="18"/>
        <v/>
      </c>
      <c r="AO77" s="41" t="str">
        <f>IF('વિદ્યાર્થી માહિતી'!B72="","",'વિદ્યાર્થી માહિતી'!B72)</f>
        <v/>
      </c>
      <c r="AP77" s="41" t="str">
        <f>IF('વિદ્યાર્થી માહિતી'!C72="","",'વિદ્યાર્થી માહિતી'!C72)</f>
        <v/>
      </c>
      <c r="AQ77" s="101" t="str">
        <f>IF('વિદ્યાર્થી માહિતી'!C72="","",'T-1'!I75)</f>
        <v/>
      </c>
      <c r="AR77" s="101" t="str">
        <f>IF('વિદ્યાર્થી માહિતી'!C72="","",'T-2'!I75)</f>
        <v/>
      </c>
      <c r="AS77" s="101" t="str">
        <f>IF('વિદ્યાર્થી માહિતી'!C72="","",'T-3'!H75)</f>
        <v/>
      </c>
      <c r="AT77" s="102" t="str">
        <f>IF('વિદ્યાર્થી માહિતી'!C72="","",આંતરિક!Z75)</f>
        <v/>
      </c>
      <c r="AU77" s="103" t="str">
        <f>IF('વિદ્યાર્થી માહિતી'!C72="","",ROUND(SUM(AQ77:AT77),0))</f>
        <v/>
      </c>
      <c r="AV77" s="104" t="str">
        <f>IF('વિદ્યાર્થી માહિતી'!C72="","",IF(AS77="LEFT","LEFT",ROUND(AU77/2,0)))</f>
        <v/>
      </c>
      <c r="AW77" s="105" t="str">
        <f>IF('વિદ્યાર્થી માહિતી'!C72="","",'સિદ્ધિ+કૃપા'!P75)</f>
        <v/>
      </c>
      <c r="AX77" s="101" t="str">
        <f>IF('વિદ્યાર્થી માહિતી'!C72="","",'સિદ્ધિ+કૃપા'!Q75)</f>
        <v/>
      </c>
      <c r="AY77" s="101" t="str">
        <f>IF('વિદ્યાર્થી માહિતી'!C72="","",IF(AS77="LEFT","LEFT",SUM(AV77:AX77)))</f>
        <v/>
      </c>
      <c r="AZ77" s="106" t="str">
        <f t="shared" si="19"/>
        <v/>
      </c>
      <c r="BB77" s="41" t="str">
        <f>IF('વિદ્યાર્થી માહિતી'!C72="","",'વિદ્યાર્થી માહિતી'!B72)</f>
        <v/>
      </c>
      <c r="BC77" s="41" t="str">
        <f>IF('વિદ્યાર્થી માહિતી'!C72="","",'વિદ્યાર્થી માહિતી'!C72)</f>
        <v/>
      </c>
      <c r="BD77" s="101" t="str">
        <f>IF('વિદ્યાર્થી માહિતી'!C72="","",'T-1'!J75)</f>
        <v/>
      </c>
      <c r="BE77" s="101" t="str">
        <f>IF('વિદ્યાર્થી માહિતી'!C72="","",'T-2'!J75)</f>
        <v/>
      </c>
      <c r="BF77" s="101" t="str">
        <f>IF('વિદ્યાર્થી માહિતી'!C72="","",'T-3'!I75)</f>
        <v/>
      </c>
      <c r="BG77" s="102" t="str">
        <f>IF('વિદ્યાર્થી માહિતી'!C72="","",આંતરિક!AF75)</f>
        <v/>
      </c>
      <c r="BH77" s="103" t="str">
        <f>IF('વિદ્યાર્થી માહિતી'!C72="","",ROUND(SUM(BD77:BG77),0))</f>
        <v/>
      </c>
      <c r="BI77" s="104" t="str">
        <f>IF('વિદ્યાર્થી માહિતી'!C72="","",IF(BF77="LEFT","LEFT",ROUND(BH77/2,0)))</f>
        <v/>
      </c>
      <c r="BJ77" s="105" t="str">
        <f>IF('વિદ્યાર્થી માહિતી'!C72="","",'સિદ્ધિ+કૃપા'!S75)</f>
        <v/>
      </c>
      <c r="BK77" s="101" t="str">
        <f>IF('વિદ્યાર્થી માહિતી'!C72="","",'સિદ્ધિ+કૃપા'!T75)</f>
        <v/>
      </c>
      <c r="BL77" s="101" t="str">
        <f>IF('વિદ્યાર્થી માહિતી'!C72="","",IF(BF77="LEFT","LEFT",SUM(BI77:BK77)))</f>
        <v/>
      </c>
      <c r="BM77" s="106" t="str">
        <f t="shared" si="20"/>
        <v/>
      </c>
      <c r="BO77" s="41" t="str">
        <f>IF('વિદ્યાર્થી માહિતી'!C72="","",'વિદ્યાર્થી માહિતી'!B72)</f>
        <v/>
      </c>
      <c r="BP77" s="41" t="str">
        <f>IF('વિદ્યાર્થી માહિતી'!C72="","",'વિદ્યાર્થી માહિતી'!C72)</f>
        <v/>
      </c>
      <c r="BQ77" s="101" t="str">
        <f>IF('વિદ્યાર્થી માહિતી'!C72="","",'T-1'!K75)</f>
        <v/>
      </c>
      <c r="BR77" s="101" t="str">
        <f>IF('વિદ્યાર્થી માહિતી'!C72="","",'T-2'!K75)</f>
        <v/>
      </c>
      <c r="BS77" s="101" t="str">
        <f>IF('વિદ્યાર્થી માહિતી'!C72="","",'T-3'!J75)</f>
        <v/>
      </c>
      <c r="BT77" s="102" t="str">
        <f>IF('વિદ્યાર્થી માહિતી'!C72="","",આંતરિક!AL75)</f>
        <v/>
      </c>
      <c r="BU77" s="103" t="str">
        <f>IF('વિદ્યાર્થી માહિતી'!C72="","",ROUND(SUM(BQ77:BT77),0))</f>
        <v/>
      </c>
      <c r="BV77" s="104" t="str">
        <f>IF('વિદ્યાર્થી માહિતી'!C72="","",IF(BS77="LEFT","LEFT",ROUND(BU77/2,0)))</f>
        <v/>
      </c>
      <c r="BW77" s="105" t="str">
        <f>IF('વિદ્યાર્થી માહિતી'!C72="","",'સિદ્ધિ+કૃપા'!V75)</f>
        <v/>
      </c>
      <c r="BX77" s="101" t="str">
        <f>IF('વિદ્યાર્થી માહિતી'!C72="","",'સિદ્ધિ+કૃપા'!W75)</f>
        <v/>
      </c>
      <c r="BY77" s="101" t="str">
        <f>IF('વિદ્યાર્થી માહિતી'!C72="","",IF(BS77="LEFT","LEFT",SUM(BV77:BX77)))</f>
        <v/>
      </c>
      <c r="BZ77" s="106" t="str">
        <f t="shared" si="21"/>
        <v/>
      </c>
      <c r="CB77" s="41" t="str">
        <f>IF('વિદ્યાર્થી માહિતી'!C72="","",'વિદ્યાર્થી માહિતી'!B72)</f>
        <v/>
      </c>
      <c r="CC77" s="41" t="str">
        <f>IF('વિદ્યાર્થી માહિતી'!C72="","",'વિદ્યાર્થી માહિતી'!C72)</f>
        <v/>
      </c>
      <c r="CD77" s="101" t="str">
        <f>IF('વિદ્યાર્થી માહિતી'!C72="","",'T-1'!L75)</f>
        <v/>
      </c>
      <c r="CE77" s="101" t="str">
        <f>IF('વિદ્યાર્થી માહિતી'!C72="","",'T-2'!L75)</f>
        <v/>
      </c>
      <c r="CF77" s="101" t="str">
        <f>IF('વિદ્યાર્થી માહિતી'!C72="","",'T-3'!K75)</f>
        <v/>
      </c>
      <c r="CG77" s="102" t="str">
        <f>IF('વિદ્યાર્થી માહિતી'!C72="","",આંતરિક!AR75)</f>
        <v/>
      </c>
      <c r="CH77" s="103" t="str">
        <f>IF('વિદ્યાર્થી માહિતી'!C72="","",ROUND(SUM(CD77:CG77),0))</f>
        <v/>
      </c>
      <c r="CI77" s="104" t="str">
        <f>IF('વિદ્યાર્થી માહિતી'!C72="","",IF(CF77="LEFT","LEFT",ROUND(CH77/2,0)))</f>
        <v/>
      </c>
      <c r="CJ77" s="105" t="str">
        <f>IF('વિદ્યાર્થી માહિતી'!C72="","",'સિદ્ધિ+કૃપા'!Y75)</f>
        <v/>
      </c>
      <c r="CK77" s="101" t="str">
        <f>IF('વિદ્યાર્થી માહિતી'!C72="","",'સિદ્ધિ+કૃપા'!Z75)</f>
        <v/>
      </c>
      <c r="CL77" s="101" t="str">
        <f>IF('વિદ્યાર્થી માહિતી'!C72="","",IF(CF77="LEFT","LEFT",SUM(CI77:CK77)))</f>
        <v/>
      </c>
      <c r="CM77" s="106" t="str">
        <f t="shared" si="22"/>
        <v/>
      </c>
      <c r="CO77" s="41" t="str">
        <f>IF('વિદ્યાર્થી માહિતી'!B72="","",'વિદ્યાર્થી માહિતી'!B72)</f>
        <v/>
      </c>
      <c r="CP77" s="41" t="str">
        <f>IF('વિદ્યાર્થી માહિતી'!C72="","",'વિદ્યાર્થી માહિતી'!C72)</f>
        <v/>
      </c>
      <c r="CQ77" s="101" t="str">
        <f>IF('વિદ્યાર્થી માહિતી'!C72="","",'T-3'!L75)</f>
        <v/>
      </c>
      <c r="CR77" s="101" t="str">
        <f>IF('વિદ્યાર્થી માહિતી'!C72="","",'T-3'!M75)</f>
        <v/>
      </c>
      <c r="CS77" s="102" t="str">
        <f>IF('વિદ્યાર્થી માહિતી'!C72="","",આંતરિક!AV75)</f>
        <v/>
      </c>
      <c r="CT77" s="104" t="str">
        <f>IF('વિદ્યાર્થી માહિતી'!C72="","",SUM(CQ77:CS77))</f>
        <v/>
      </c>
      <c r="CU77" s="105" t="str">
        <f>IF('વિદ્યાર્થી માહિતી'!C72="","",'સિદ્ધિ+કૃપા'!AB75)</f>
        <v/>
      </c>
      <c r="CV77" s="101" t="str">
        <f>IF('વિદ્યાર્થી માહિતી'!C72="","",'સિદ્ધિ+કૃપા'!AC75)</f>
        <v/>
      </c>
      <c r="CW77" s="101" t="str">
        <f>IF('વિદ્યાર્થી માહિતી'!C72="","",SUM(CT77:CV77))</f>
        <v/>
      </c>
      <c r="CX77" s="106" t="str">
        <f t="shared" si="23"/>
        <v/>
      </c>
      <c r="CZ77" s="41" t="str">
        <f>IF('વિદ્યાર્થી માહિતી'!C72="","",'વિદ્યાર્થી માહિતી'!B72)</f>
        <v/>
      </c>
      <c r="DA77" s="41" t="str">
        <f>IF('વિદ્યાર્થી માહિતી'!C72="","",'વિદ્યાર્થી માહિતી'!C72)</f>
        <v/>
      </c>
      <c r="DB77" s="101" t="str">
        <f>IF('વિદ્યાર્થી માહિતી'!C72="","",'T-3'!N75)</f>
        <v/>
      </c>
      <c r="DC77" s="101" t="str">
        <f>IF('વિદ્યાર્થી માહિતી'!C72="","",'T-3'!O75)</f>
        <v/>
      </c>
      <c r="DD77" s="102" t="str">
        <f>IF('વિદ્યાર્થી માહિતી'!C72="","",આંતરિક!AZ75)</f>
        <v/>
      </c>
      <c r="DE77" s="104" t="str">
        <f>IF('વિદ્યાર્થી માહિતી'!C72="","",SUM(DB77:DD77))</f>
        <v/>
      </c>
      <c r="DF77" s="105" t="str">
        <f>IF('વિદ્યાર્થી માહિતી'!C72="","",'સિદ્ધિ+કૃપા'!AE75)</f>
        <v/>
      </c>
      <c r="DG77" s="101" t="str">
        <f>IF('વિદ્યાર્થી માહિતી'!C72="","",'સિદ્ધિ+કૃપા'!AF75)</f>
        <v/>
      </c>
      <c r="DH77" s="101" t="str">
        <f>IF('વિદ્યાર્થી માહિતી'!C72="","",SUM(DE77:DG77))</f>
        <v/>
      </c>
      <c r="DI77" s="106" t="str">
        <f t="shared" si="24"/>
        <v/>
      </c>
      <c r="DJ77" s="25" t="str">
        <f>IF('વિદ્યાર્થી માહિતી'!M72="","",'વિદ્યાર્થી માહિતી'!M72)</f>
        <v/>
      </c>
      <c r="DK77" s="41" t="str">
        <f>IF('વિદ્યાર્થી માહિતી'!C72="","",'વિદ્યાર્થી માહિતી'!B72)</f>
        <v/>
      </c>
      <c r="DL77" s="41" t="str">
        <f>IF('વિદ્યાર્થી માહિતી'!C72="","",'વિદ્યાર્થી માહિતી'!C72)</f>
        <v/>
      </c>
      <c r="DM77" s="101" t="str">
        <f>IF('વિદ્યાર્થી માહિતી'!C72="","",'T-3'!P75)</f>
        <v/>
      </c>
      <c r="DN77" s="101" t="str">
        <f>IF('વિદ્યાર્થી માહિતી'!C72="","",'T-3'!Q75)</f>
        <v/>
      </c>
      <c r="DO77" s="102" t="str">
        <f>IF('વિદ્યાર્થી માહિતી'!C72="","",આંતરિક!BD75)</f>
        <v/>
      </c>
      <c r="DP77" s="104" t="str">
        <f>IF('વિદ્યાર્થી માહિતી'!C72="","",SUM(DM77:DO77))</f>
        <v/>
      </c>
      <c r="DQ77" s="105" t="str">
        <f>IF('વિદ્યાર્થી માહિતી'!C72="","",'સિદ્ધિ+કૃપા'!AH75)</f>
        <v/>
      </c>
      <c r="DR77" s="101" t="str">
        <f>IF('વિદ્યાર્થી માહિતી'!C72="","",'સિદ્ધિ+કૃપા'!AI75)</f>
        <v/>
      </c>
      <c r="DS77" s="101" t="str">
        <f>IF('વિદ્યાર્થી માહિતી'!C72="","",SUM(DP77:DR77))</f>
        <v/>
      </c>
      <c r="DT77" s="106" t="str">
        <f t="shared" si="25"/>
        <v/>
      </c>
      <c r="DU77" s="255" t="str">
        <f>IF('વિદ્યાર્થી માહિતી'!C72="","",IF(I77="LEFT","LEFT",IF(V77="LEFT","LEFT",IF(AI77="LEFT","LEFT",IF(AV77="LEFT","LEFT",IF(BI77="LEFT","LEFT",IF(BV77="LEFT","LEFT",IF(CI77="LEFT","LEFT","P"))))))))</f>
        <v/>
      </c>
      <c r="DV77" s="255" t="str">
        <f>IF('વિદ્યાર્થી માહિતી'!C72="","",IF(DU77="LEFT","LEFT",IF(L77&lt;33,"નાપાસ",IF(Y77&lt;33,"નાપાસ",IF(AL77&lt;33,"નાપાસ",IF(AY77&lt;33,"નાપાસ",IF(BL77&lt;33,"નાપાસ",IF(BY77&lt;33,"નાપાસ",IF(CL77&lt;33,"નાપાસ",IF(CW77&lt;33,"નાપાસ",IF(DH77&lt;33,"નાપાસ",IF(DS77&lt;33,"નાપાસ","પાસ"))))))))))))</f>
        <v/>
      </c>
      <c r="DW77" s="255" t="str">
        <f>IF('વિદ્યાર્થી માહિતી'!C72="","",IF(J77&gt;0,"સિદ્ધિગુણથી પાસ",IF(W77&gt;0,"સિદ્ધિગુણથી પાસ",IF(AJ77&gt;0,"સિદ્ધિગુણથી પાસ",IF(AW77&gt;0,"સિદ્ધિગુણથી પાસ",IF(BJ77&gt;0,"સિદ્ધિગુણથી પાસ",IF(BW77&gt;0,"સિદ્ધિગુણથી પાસ",IF(CJ77&gt;0,"સિદ્ધિગુણથી પાસ",DV77))))))))</f>
        <v/>
      </c>
      <c r="DX77" s="255" t="str">
        <f>IF('વિદ્યાર્થી માહિતી'!C72="","",IF(K77&gt;0,"કૃપાગુણથી પાસ",IF(X77&gt;0,"કૃપાગુણથી પાસ",IF(AK77&gt;0,"કૃપાગુણથી પાસ",IF(AX77&gt;0,"કૃપાગુણથી પાસ",IF(BK77&gt;0,"કૃપાગુણથી પાસ",IF(BX77&gt;0,"કૃપાગુણથી પાસ",IF(CK77&gt;0,"કૃપાગુણથી પાસ",DV77))))))))</f>
        <v/>
      </c>
      <c r="DY77" s="255" t="str">
        <f>IF('સમગ્ર પરિણામ '!DX77="કૃપાગુણથી પાસ","કૃપાગુણથી પાસ",IF(DW77="સિદ્ધિગુણથી પાસ","સિદ્ધિગુણથી પાસ",DX77))</f>
        <v/>
      </c>
      <c r="DZ77" s="130" t="str">
        <f>IF('વિદ્યાર્થી માહિતી'!C72="","",'વિદ્યાર્થી માહિતી'!G72)</f>
        <v/>
      </c>
      <c r="EA77" s="45" t="str">
        <f>'S1'!N74</f>
        <v/>
      </c>
    </row>
    <row r="78" spans="1:131" ht="23.25" customHeight="1" x14ac:dyDescent="0.2">
      <c r="A78" s="41">
        <f>'વિદ્યાર્થી માહિતી'!A73</f>
        <v>72</v>
      </c>
      <c r="B78" s="41" t="str">
        <f>IF('વિદ્યાર્થી માહિતી'!B73="","",'વિદ્યાર્થી માહિતી'!B73)</f>
        <v/>
      </c>
      <c r="C78" s="52" t="str">
        <f>IF('વિદ્યાર્થી માહિતી'!C73="","",'વિદ્યાર્થી માહિતી'!C73)</f>
        <v/>
      </c>
      <c r="D78" s="101" t="str">
        <f>IF('વિદ્યાર્થી માહિતી'!C73="","",'T-1'!F76)</f>
        <v/>
      </c>
      <c r="E78" s="101" t="str">
        <f>IF('વિદ્યાર્થી માહિતી'!C73="","",'T-2'!F76)</f>
        <v/>
      </c>
      <c r="F78" s="101" t="str">
        <f>IF('વિદ્યાર્થી માહિતી'!C73="","",'T-3'!E76)</f>
        <v/>
      </c>
      <c r="G78" s="102" t="str">
        <f>IF('વિદ્યાર્થી માહિતી'!C73="","",આંતરિક!H76)</f>
        <v/>
      </c>
      <c r="H78" s="103" t="str">
        <f t="shared" si="13"/>
        <v/>
      </c>
      <c r="I78" s="104" t="str">
        <f t="shared" si="14"/>
        <v/>
      </c>
      <c r="J78" s="105" t="str">
        <f>IF('વિદ્યાર્થી માહિતી'!C73="","",'સિદ્ધિ+કૃપા'!G76)</f>
        <v/>
      </c>
      <c r="K78" s="101" t="str">
        <f>IF('વિદ્યાર્થી માહિતી'!C73="","",'સિદ્ધિ+કૃપા'!H76)</f>
        <v/>
      </c>
      <c r="L78" s="101" t="str">
        <f t="shared" si="15"/>
        <v/>
      </c>
      <c r="M78" s="106" t="str">
        <f t="shared" si="16"/>
        <v/>
      </c>
      <c r="O78" s="41" t="str">
        <f>IF('વિદ્યાર્થી માહિતી'!B73="","",'વિદ્યાર્થી માહિતી'!B73)</f>
        <v/>
      </c>
      <c r="P78" s="41" t="str">
        <f>IF('વિદ્યાર્થી માહિતી'!C73="","",'વિદ્યાર્થી માહિતી'!C73)</f>
        <v/>
      </c>
      <c r="Q78" s="101" t="str">
        <f>IF('વિદ્યાર્થી માહિતી'!C73="","",'T-1'!G76)</f>
        <v/>
      </c>
      <c r="R78" s="101" t="str">
        <f>IF('વિદ્યાર્થી માહિતી'!C73="","",'T-2'!G76)</f>
        <v/>
      </c>
      <c r="S78" s="101" t="str">
        <f>IF('વિદ્યાર્થી માહિતી'!C73="","",'T-3'!F76)</f>
        <v/>
      </c>
      <c r="T78" s="102" t="str">
        <f>IF('વિદ્યાર્થી માહિતી'!C73="","",આંતરિક!N76)</f>
        <v/>
      </c>
      <c r="U78" s="103" t="str">
        <f>IF('વિદ્યાર્થી માહિતી'!C73="","",ROUND(SUM(Q78:T78),0))</f>
        <v/>
      </c>
      <c r="V78" s="104" t="str">
        <f>IF('વિદ્યાર્થી માહિતી'!C73="","",IF(S78="LEFT","LEFT",ROUND(U78/2,0)))</f>
        <v/>
      </c>
      <c r="W78" s="105" t="str">
        <f>IF('વિદ્યાર્થી માહિતી'!C73="","",'સિદ્ધિ+કૃપા'!J76)</f>
        <v/>
      </c>
      <c r="X78" s="101" t="str">
        <f>IF('વિદ્યાર્થી માહિતી'!C73="","",'સિદ્ધિ+કૃપા'!K76)</f>
        <v/>
      </c>
      <c r="Y78" s="101" t="str">
        <f>IF('વિદ્યાર્થી માહિતી'!C73="","",IF(S78="LEFT","LEFT",SUM(V78:X78)))</f>
        <v/>
      </c>
      <c r="Z78" s="106" t="str">
        <f t="shared" si="17"/>
        <v/>
      </c>
      <c r="AB78" s="41" t="str">
        <f>IF('વિદ્યાર્થી માહિતી'!B73="","",'વિદ્યાર્થી માહિતી'!B73)</f>
        <v/>
      </c>
      <c r="AC78" s="41" t="str">
        <f>IF('વિદ્યાર્થી માહિતી'!C73="","",'વિદ્યાર્થી માહિતી'!C73)</f>
        <v/>
      </c>
      <c r="AD78" s="101" t="str">
        <f>IF('વિદ્યાર્થી માહિતી'!C73="","",'T-1'!H76)</f>
        <v/>
      </c>
      <c r="AE78" s="101" t="str">
        <f>IF('વિદ્યાર્થી માહિતી'!C73="","",'T-2'!H76)</f>
        <v/>
      </c>
      <c r="AF78" s="101" t="str">
        <f>IF('વિદ્યાર્થી માહિતી'!C73="","",'T-3'!G76)</f>
        <v/>
      </c>
      <c r="AG78" s="102" t="str">
        <f>IF('વિદ્યાર્થી માહિતી'!C73="","",આંતરિક!T76)</f>
        <v/>
      </c>
      <c r="AH78" s="103" t="str">
        <f>IF('વિદ્યાર્થી માહિતી'!C73="","",ROUND(SUM(AD78:AG78),0))</f>
        <v/>
      </c>
      <c r="AI78" s="104" t="str">
        <f>IF('વિદ્યાર્થી માહિતી'!C73="","",IF(AF78="LEFT","LEFT",ROUND(AH78/2,0)))</f>
        <v/>
      </c>
      <c r="AJ78" s="105" t="str">
        <f>IF('વિદ્યાર્થી માહિતી'!C73="","",'સિદ્ધિ+કૃપા'!M76)</f>
        <v/>
      </c>
      <c r="AK78" s="101" t="str">
        <f>IF('વિદ્યાર્થી માહિતી'!C73="","",'સિદ્ધિ+કૃપા'!N76)</f>
        <v/>
      </c>
      <c r="AL78" s="101" t="str">
        <f>IF('વિદ્યાર્થી માહિતી'!C73="","",IF(AF78="LEFT","LEFT",SUM(AI78:AK78)))</f>
        <v/>
      </c>
      <c r="AM78" s="106" t="str">
        <f t="shared" si="18"/>
        <v/>
      </c>
      <c r="AO78" s="41" t="str">
        <f>IF('વિદ્યાર્થી માહિતી'!B73="","",'વિદ્યાર્થી માહિતી'!B73)</f>
        <v/>
      </c>
      <c r="AP78" s="41" t="str">
        <f>IF('વિદ્યાર્થી માહિતી'!C73="","",'વિદ્યાર્થી માહિતી'!C73)</f>
        <v/>
      </c>
      <c r="AQ78" s="101" t="str">
        <f>IF('વિદ્યાર્થી માહિતી'!C73="","",'T-1'!I76)</f>
        <v/>
      </c>
      <c r="AR78" s="101" t="str">
        <f>IF('વિદ્યાર્થી માહિતી'!C73="","",'T-2'!I76)</f>
        <v/>
      </c>
      <c r="AS78" s="101" t="str">
        <f>IF('વિદ્યાર્થી માહિતી'!C73="","",'T-3'!H76)</f>
        <v/>
      </c>
      <c r="AT78" s="102" t="str">
        <f>IF('વિદ્યાર્થી માહિતી'!C73="","",આંતરિક!Z76)</f>
        <v/>
      </c>
      <c r="AU78" s="103" t="str">
        <f>IF('વિદ્યાર્થી માહિતી'!C73="","",ROUND(SUM(AQ78:AT78),0))</f>
        <v/>
      </c>
      <c r="AV78" s="104" t="str">
        <f>IF('વિદ્યાર્થી માહિતી'!C73="","",IF(AS78="LEFT","LEFT",ROUND(AU78/2,0)))</f>
        <v/>
      </c>
      <c r="AW78" s="105" t="str">
        <f>IF('વિદ્યાર્થી માહિતી'!C73="","",'સિદ્ધિ+કૃપા'!P76)</f>
        <v/>
      </c>
      <c r="AX78" s="101" t="str">
        <f>IF('વિદ્યાર્થી માહિતી'!C73="","",'સિદ્ધિ+કૃપા'!Q76)</f>
        <v/>
      </c>
      <c r="AY78" s="101" t="str">
        <f>IF('વિદ્યાર્થી માહિતી'!C73="","",IF(AS78="LEFT","LEFT",SUM(AV78:AX78)))</f>
        <v/>
      </c>
      <c r="AZ78" s="106" t="str">
        <f t="shared" si="19"/>
        <v/>
      </c>
      <c r="BB78" s="41" t="str">
        <f>IF('વિદ્યાર્થી માહિતી'!C73="","",'વિદ્યાર્થી માહિતી'!B73)</f>
        <v/>
      </c>
      <c r="BC78" s="41" t="str">
        <f>IF('વિદ્યાર્થી માહિતી'!C73="","",'વિદ્યાર્થી માહિતી'!C73)</f>
        <v/>
      </c>
      <c r="BD78" s="101" t="str">
        <f>IF('વિદ્યાર્થી માહિતી'!C73="","",'T-1'!J76)</f>
        <v/>
      </c>
      <c r="BE78" s="101" t="str">
        <f>IF('વિદ્યાર્થી માહિતી'!C73="","",'T-2'!J76)</f>
        <v/>
      </c>
      <c r="BF78" s="101" t="str">
        <f>IF('વિદ્યાર્થી માહિતી'!C73="","",'T-3'!I76)</f>
        <v/>
      </c>
      <c r="BG78" s="102" t="str">
        <f>IF('વિદ્યાર્થી માહિતી'!C73="","",આંતરિક!AF76)</f>
        <v/>
      </c>
      <c r="BH78" s="103" t="str">
        <f>IF('વિદ્યાર્થી માહિતી'!C73="","",ROUND(SUM(BD78:BG78),0))</f>
        <v/>
      </c>
      <c r="BI78" s="104" t="str">
        <f>IF('વિદ્યાર્થી માહિતી'!C73="","",IF(BF78="LEFT","LEFT",ROUND(BH78/2,0)))</f>
        <v/>
      </c>
      <c r="BJ78" s="105" t="str">
        <f>IF('વિદ્યાર્થી માહિતી'!C73="","",'સિદ્ધિ+કૃપા'!S76)</f>
        <v/>
      </c>
      <c r="BK78" s="101" t="str">
        <f>IF('વિદ્યાર્થી માહિતી'!C73="","",'સિદ્ધિ+કૃપા'!T76)</f>
        <v/>
      </c>
      <c r="BL78" s="101" t="str">
        <f>IF('વિદ્યાર્થી માહિતી'!C73="","",IF(BF78="LEFT","LEFT",SUM(BI78:BK78)))</f>
        <v/>
      </c>
      <c r="BM78" s="106" t="str">
        <f t="shared" si="20"/>
        <v/>
      </c>
      <c r="BO78" s="41" t="str">
        <f>IF('વિદ્યાર્થી માહિતી'!C73="","",'વિદ્યાર્થી માહિતી'!B73)</f>
        <v/>
      </c>
      <c r="BP78" s="41" t="str">
        <f>IF('વિદ્યાર્થી માહિતી'!C73="","",'વિદ્યાર્થી માહિતી'!C73)</f>
        <v/>
      </c>
      <c r="BQ78" s="101" t="str">
        <f>IF('વિદ્યાર્થી માહિતી'!C73="","",'T-1'!K76)</f>
        <v/>
      </c>
      <c r="BR78" s="101" t="str">
        <f>IF('વિદ્યાર્થી માહિતી'!C73="","",'T-2'!K76)</f>
        <v/>
      </c>
      <c r="BS78" s="101" t="str">
        <f>IF('વિદ્યાર્થી માહિતી'!C73="","",'T-3'!J76)</f>
        <v/>
      </c>
      <c r="BT78" s="102" t="str">
        <f>IF('વિદ્યાર્થી માહિતી'!C73="","",આંતરિક!AL76)</f>
        <v/>
      </c>
      <c r="BU78" s="103" t="str">
        <f>IF('વિદ્યાર્થી માહિતી'!C73="","",ROUND(SUM(BQ78:BT78),0))</f>
        <v/>
      </c>
      <c r="BV78" s="104" t="str">
        <f>IF('વિદ્યાર્થી માહિતી'!C73="","",IF(BS78="LEFT","LEFT",ROUND(BU78/2,0)))</f>
        <v/>
      </c>
      <c r="BW78" s="105" t="str">
        <f>IF('વિદ્યાર્થી માહિતી'!C73="","",'સિદ્ધિ+કૃપા'!V76)</f>
        <v/>
      </c>
      <c r="BX78" s="101" t="str">
        <f>IF('વિદ્યાર્થી માહિતી'!C73="","",'સિદ્ધિ+કૃપા'!W76)</f>
        <v/>
      </c>
      <c r="BY78" s="101" t="str">
        <f>IF('વિદ્યાર્થી માહિતી'!C73="","",IF(BS78="LEFT","LEFT",SUM(BV78:BX78)))</f>
        <v/>
      </c>
      <c r="BZ78" s="106" t="str">
        <f t="shared" si="21"/>
        <v/>
      </c>
      <c r="CB78" s="41" t="str">
        <f>IF('વિદ્યાર્થી માહિતી'!C73="","",'વિદ્યાર્થી માહિતી'!B73)</f>
        <v/>
      </c>
      <c r="CC78" s="41" t="str">
        <f>IF('વિદ્યાર્થી માહિતી'!C73="","",'વિદ્યાર્થી માહિતી'!C73)</f>
        <v/>
      </c>
      <c r="CD78" s="101" t="str">
        <f>IF('વિદ્યાર્થી માહિતી'!C73="","",'T-1'!L76)</f>
        <v/>
      </c>
      <c r="CE78" s="101" t="str">
        <f>IF('વિદ્યાર્થી માહિતી'!C73="","",'T-2'!L76)</f>
        <v/>
      </c>
      <c r="CF78" s="101" t="str">
        <f>IF('વિદ્યાર્થી માહિતી'!C73="","",'T-3'!K76)</f>
        <v/>
      </c>
      <c r="CG78" s="102" t="str">
        <f>IF('વિદ્યાર્થી માહિતી'!C73="","",આંતરિક!AR76)</f>
        <v/>
      </c>
      <c r="CH78" s="103" t="str">
        <f>IF('વિદ્યાર્થી માહિતી'!C73="","",ROUND(SUM(CD78:CG78),0))</f>
        <v/>
      </c>
      <c r="CI78" s="104" t="str">
        <f>IF('વિદ્યાર્થી માહિતી'!C73="","",IF(CF78="LEFT","LEFT",ROUND(CH78/2,0)))</f>
        <v/>
      </c>
      <c r="CJ78" s="105" t="str">
        <f>IF('વિદ્યાર્થી માહિતી'!C73="","",'સિદ્ધિ+કૃપા'!Y76)</f>
        <v/>
      </c>
      <c r="CK78" s="101" t="str">
        <f>IF('વિદ્યાર્થી માહિતી'!C73="","",'સિદ્ધિ+કૃપા'!Z76)</f>
        <v/>
      </c>
      <c r="CL78" s="101" t="str">
        <f>IF('વિદ્યાર્થી માહિતી'!C73="","",IF(CF78="LEFT","LEFT",SUM(CI78:CK78)))</f>
        <v/>
      </c>
      <c r="CM78" s="106" t="str">
        <f t="shared" si="22"/>
        <v/>
      </c>
      <c r="CO78" s="41" t="str">
        <f>IF('વિદ્યાર્થી માહિતી'!B73="","",'વિદ્યાર્થી માહિતી'!B73)</f>
        <v/>
      </c>
      <c r="CP78" s="41" t="str">
        <f>IF('વિદ્યાર્થી માહિતી'!C73="","",'વિદ્યાર્થી માહિતી'!C73)</f>
        <v/>
      </c>
      <c r="CQ78" s="101" t="str">
        <f>IF('વિદ્યાર્થી માહિતી'!C73="","",'T-3'!L76)</f>
        <v/>
      </c>
      <c r="CR78" s="101" t="str">
        <f>IF('વિદ્યાર્થી માહિતી'!C73="","",'T-3'!M76)</f>
        <v/>
      </c>
      <c r="CS78" s="102" t="str">
        <f>IF('વિદ્યાર્થી માહિતી'!C73="","",આંતરિક!AV76)</f>
        <v/>
      </c>
      <c r="CT78" s="104" t="str">
        <f>IF('વિદ્યાર્થી માહિતી'!C73="","",SUM(CQ78:CS78))</f>
        <v/>
      </c>
      <c r="CU78" s="105" t="str">
        <f>IF('વિદ્યાર્થી માહિતી'!C73="","",'સિદ્ધિ+કૃપા'!AB76)</f>
        <v/>
      </c>
      <c r="CV78" s="101" t="str">
        <f>IF('વિદ્યાર્થી માહિતી'!C73="","",'સિદ્ધિ+કૃપા'!AC76)</f>
        <v/>
      </c>
      <c r="CW78" s="101" t="str">
        <f>IF('વિદ્યાર્થી માહિતી'!C73="","",SUM(CT78:CV78))</f>
        <v/>
      </c>
      <c r="CX78" s="106" t="str">
        <f t="shared" si="23"/>
        <v/>
      </c>
      <c r="CZ78" s="41" t="str">
        <f>IF('વિદ્યાર્થી માહિતી'!C73="","",'વિદ્યાર્થી માહિતી'!B73)</f>
        <v/>
      </c>
      <c r="DA78" s="41" t="str">
        <f>IF('વિદ્યાર્થી માહિતી'!C73="","",'વિદ્યાર્થી માહિતી'!C73)</f>
        <v/>
      </c>
      <c r="DB78" s="101" t="str">
        <f>IF('વિદ્યાર્થી માહિતી'!C73="","",'T-3'!N76)</f>
        <v/>
      </c>
      <c r="DC78" s="101" t="str">
        <f>IF('વિદ્યાર્થી માહિતી'!C73="","",'T-3'!O76)</f>
        <v/>
      </c>
      <c r="DD78" s="102" t="str">
        <f>IF('વિદ્યાર્થી માહિતી'!C73="","",આંતરિક!AZ76)</f>
        <v/>
      </c>
      <c r="DE78" s="104" t="str">
        <f>IF('વિદ્યાર્થી માહિતી'!C73="","",SUM(DB78:DD78))</f>
        <v/>
      </c>
      <c r="DF78" s="105" t="str">
        <f>IF('વિદ્યાર્થી માહિતી'!C73="","",'સિદ્ધિ+કૃપા'!AE76)</f>
        <v/>
      </c>
      <c r="DG78" s="101" t="str">
        <f>IF('વિદ્યાર્થી માહિતી'!C73="","",'સિદ્ધિ+કૃપા'!AF76)</f>
        <v/>
      </c>
      <c r="DH78" s="101" t="str">
        <f>IF('વિદ્યાર્થી માહિતી'!C73="","",SUM(DE78:DG78))</f>
        <v/>
      </c>
      <c r="DI78" s="106" t="str">
        <f t="shared" si="24"/>
        <v/>
      </c>
      <c r="DJ78" s="25" t="str">
        <f>IF('વિદ્યાર્થી માહિતી'!M73="","",'વિદ્યાર્થી માહિતી'!M73)</f>
        <v/>
      </c>
      <c r="DK78" s="41" t="str">
        <f>IF('વિદ્યાર્થી માહિતી'!C73="","",'વિદ્યાર્થી માહિતી'!B73)</f>
        <v/>
      </c>
      <c r="DL78" s="41" t="str">
        <f>IF('વિદ્યાર્થી માહિતી'!C73="","",'વિદ્યાર્થી માહિતી'!C73)</f>
        <v/>
      </c>
      <c r="DM78" s="101" t="str">
        <f>IF('વિદ્યાર્થી માહિતી'!C73="","",'T-3'!P76)</f>
        <v/>
      </c>
      <c r="DN78" s="101" t="str">
        <f>IF('વિદ્યાર્થી માહિતી'!C73="","",'T-3'!Q76)</f>
        <v/>
      </c>
      <c r="DO78" s="102" t="str">
        <f>IF('વિદ્યાર્થી માહિતી'!C73="","",આંતરિક!BD76)</f>
        <v/>
      </c>
      <c r="DP78" s="104" t="str">
        <f>IF('વિદ્યાર્થી માહિતી'!C73="","",SUM(DM78:DO78))</f>
        <v/>
      </c>
      <c r="DQ78" s="105" t="str">
        <f>IF('વિદ્યાર્થી માહિતી'!C73="","",'સિદ્ધિ+કૃપા'!AH76)</f>
        <v/>
      </c>
      <c r="DR78" s="101" t="str">
        <f>IF('વિદ્યાર્થી માહિતી'!C73="","",'સિદ્ધિ+કૃપા'!AI76)</f>
        <v/>
      </c>
      <c r="DS78" s="101" t="str">
        <f>IF('વિદ્યાર્થી માહિતી'!C73="","",SUM(DP78:DR78))</f>
        <v/>
      </c>
      <c r="DT78" s="106" t="str">
        <f t="shared" si="25"/>
        <v/>
      </c>
      <c r="DU78" s="255" t="str">
        <f>IF('વિદ્યાર્થી માહિતી'!C73="","",IF(I78="LEFT","LEFT",IF(V78="LEFT","LEFT",IF(AI78="LEFT","LEFT",IF(AV78="LEFT","LEFT",IF(BI78="LEFT","LEFT",IF(BV78="LEFT","LEFT",IF(CI78="LEFT","LEFT","P"))))))))</f>
        <v/>
      </c>
      <c r="DV78" s="255" t="str">
        <f>IF('વિદ્યાર્થી માહિતી'!C73="","",IF(DU78="LEFT","LEFT",IF(L78&lt;33,"નાપાસ",IF(Y78&lt;33,"નાપાસ",IF(AL78&lt;33,"નાપાસ",IF(AY78&lt;33,"નાપાસ",IF(BL78&lt;33,"નાપાસ",IF(BY78&lt;33,"નાપાસ",IF(CL78&lt;33,"નાપાસ",IF(CW78&lt;33,"નાપાસ",IF(DH78&lt;33,"નાપાસ",IF(DS78&lt;33,"નાપાસ","પાસ"))))))))))))</f>
        <v/>
      </c>
      <c r="DW78" s="255" t="str">
        <f>IF('વિદ્યાર્થી માહિતી'!C73="","",IF(J78&gt;0,"સિદ્ધિગુણથી પાસ",IF(W78&gt;0,"સિદ્ધિગુણથી પાસ",IF(AJ78&gt;0,"સિદ્ધિગુણથી પાસ",IF(AW78&gt;0,"સિદ્ધિગુણથી પાસ",IF(BJ78&gt;0,"સિદ્ધિગુણથી પાસ",IF(BW78&gt;0,"સિદ્ધિગુણથી પાસ",IF(CJ78&gt;0,"સિદ્ધિગુણથી પાસ",DV78))))))))</f>
        <v/>
      </c>
      <c r="DX78" s="255" t="str">
        <f>IF('વિદ્યાર્થી માહિતી'!C73="","",IF(K78&gt;0,"કૃપાગુણથી પાસ",IF(X78&gt;0,"કૃપાગુણથી પાસ",IF(AK78&gt;0,"કૃપાગુણથી પાસ",IF(AX78&gt;0,"કૃપાગુણથી પાસ",IF(BK78&gt;0,"કૃપાગુણથી પાસ",IF(BX78&gt;0,"કૃપાગુણથી પાસ",IF(CK78&gt;0,"કૃપાગુણથી પાસ",DV78))))))))</f>
        <v/>
      </c>
      <c r="DY78" s="255" t="str">
        <f>IF('સમગ્ર પરિણામ '!DX78="કૃપાગુણથી પાસ","કૃપાગુણથી પાસ",IF(DW78="સિદ્ધિગુણથી પાસ","સિદ્ધિગુણથી પાસ",DX78))</f>
        <v/>
      </c>
      <c r="DZ78" s="130" t="str">
        <f>IF('વિદ્યાર્થી માહિતી'!C73="","",'વિદ્યાર્થી માહિતી'!G73)</f>
        <v/>
      </c>
      <c r="EA78" s="45" t="str">
        <f>'S1'!N75</f>
        <v/>
      </c>
    </row>
    <row r="79" spans="1:131" ht="23.25" customHeight="1" x14ac:dyDescent="0.2">
      <c r="A79" s="41">
        <f>'વિદ્યાર્થી માહિતી'!A74</f>
        <v>73</v>
      </c>
      <c r="B79" s="41" t="str">
        <f>IF('વિદ્યાર્થી માહિતી'!B74="","",'વિદ્યાર્થી માહિતી'!B74)</f>
        <v/>
      </c>
      <c r="C79" s="52" t="str">
        <f>IF('વિદ્યાર્થી માહિતી'!C74="","",'વિદ્યાર્થી માહિતી'!C74)</f>
        <v/>
      </c>
      <c r="D79" s="101" t="str">
        <f>IF('વિદ્યાર્થી માહિતી'!C74="","",'T-1'!F77)</f>
        <v/>
      </c>
      <c r="E79" s="101" t="str">
        <f>IF('વિદ્યાર્થી માહિતી'!C74="","",'T-2'!F77)</f>
        <v/>
      </c>
      <c r="F79" s="101" t="str">
        <f>IF('વિદ્યાર્થી માહિતી'!C74="","",'T-3'!E77)</f>
        <v/>
      </c>
      <c r="G79" s="102" t="str">
        <f>IF('વિદ્યાર્થી માહિતી'!C74="","",આંતરિક!H77)</f>
        <v/>
      </c>
      <c r="H79" s="103" t="str">
        <f t="shared" si="13"/>
        <v/>
      </c>
      <c r="I79" s="104" t="str">
        <f t="shared" si="14"/>
        <v/>
      </c>
      <c r="J79" s="105" t="str">
        <f>IF('વિદ્યાર્થી માહિતી'!C74="","",'સિદ્ધિ+કૃપા'!G77)</f>
        <v/>
      </c>
      <c r="K79" s="101" t="str">
        <f>IF('વિદ્યાર્થી માહિતી'!C74="","",'સિદ્ધિ+કૃપા'!H77)</f>
        <v/>
      </c>
      <c r="L79" s="101" t="str">
        <f t="shared" si="15"/>
        <v/>
      </c>
      <c r="M79" s="106" t="str">
        <f t="shared" si="16"/>
        <v/>
      </c>
      <c r="O79" s="41" t="str">
        <f>IF('વિદ્યાર્થી માહિતી'!B74="","",'વિદ્યાર્થી માહિતી'!B74)</f>
        <v/>
      </c>
      <c r="P79" s="41" t="str">
        <f>IF('વિદ્યાર્થી માહિતી'!C74="","",'વિદ્યાર્થી માહિતી'!C74)</f>
        <v/>
      </c>
      <c r="Q79" s="101" t="str">
        <f>IF('વિદ્યાર્થી માહિતી'!C74="","",'T-1'!G77)</f>
        <v/>
      </c>
      <c r="R79" s="101" t="str">
        <f>IF('વિદ્યાર્થી માહિતી'!C74="","",'T-2'!G77)</f>
        <v/>
      </c>
      <c r="S79" s="101" t="str">
        <f>IF('વિદ્યાર્થી માહિતી'!C74="","",'T-3'!F77)</f>
        <v/>
      </c>
      <c r="T79" s="102" t="str">
        <f>IF('વિદ્યાર્થી માહિતી'!C74="","",આંતરિક!N77)</f>
        <v/>
      </c>
      <c r="U79" s="103" t="str">
        <f>IF('વિદ્યાર્થી માહિતી'!C74="","",ROUND(SUM(Q79:T79),0))</f>
        <v/>
      </c>
      <c r="V79" s="104" t="str">
        <f>IF('વિદ્યાર્થી માહિતી'!C74="","",IF(S79="LEFT","LEFT",ROUND(U79/2,0)))</f>
        <v/>
      </c>
      <c r="W79" s="105" t="str">
        <f>IF('વિદ્યાર્થી માહિતી'!C74="","",'સિદ્ધિ+કૃપા'!J77)</f>
        <v/>
      </c>
      <c r="X79" s="101" t="str">
        <f>IF('વિદ્યાર્થી માહિતી'!C74="","",'સિદ્ધિ+કૃપા'!K77)</f>
        <v/>
      </c>
      <c r="Y79" s="101" t="str">
        <f>IF('વિદ્યાર્થી માહિતી'!C74="","",IF(S79="LEFT","LEFT",SUM(V79:X79)))</f>
        <v/>
      </c>
      <c r="Z79" s="106" t="str">
        <f t="shared" si="17"/>
        <v/>
      </c>
      <c r="AB79" s="41" t="str">
        <f>IF('વિદ્યાર્થી માહિતી'!B74="","",'વિદ્યાર્થી માહિતી'!B74)</f>
        <v/>
      </c>
      <c r="AC79" s="41" t="str">
        <f>IF('વિદ્યાર્થી માહિતી'!C74="","",'વિદ્યાર્થી માહિતી'!C74)</f>
        <v/>
      </c>
      <c r="AD79" s="101" t="str">
        <f>IF('વિદ્યાર્થી માહિતી'!C74="","",'T-1'!H77)</f>
        <v/>
      </c>
      <c r="AE79" s="101" t="str">
        <f>IF('વિદ્યાર્થી માહિતી'!C74="","",'T-2'!H77)</f>
        <v/>
      </c>
      <c r="AF79" s="101" t="str">
        <f>IF('વિદ્યાર્થી માહિતી'!C74="","",'T-3'!G77)</f>
        <v/>
      </c>
      <c r="AG79" s="102" t="str">
        <f>IF('વિદ્યાર્થી માહિતી'!C74="","",આંતરિક!T77)</f>
        <v/>
      </c>
      <c r="AH79" s="103" t="str">
        <f>IF('વિદ્યાર્થી માહિતી'!C74="","",ROUND(SUM(AD79:AG79),0))</f>
        <v/>
      </c>
      <c r="AI79" s="104" t="str">
        <f>IF('વિદ્યાર્થી માહિતી'!C74="","",IF(AF79="LEFT","LEFT",ROUND(AH79/2,0)))</f>
        <v/>
      </c>
      <c r="AJ79" s="105" t="str">
        <f>IF('વિદ્યાર્થી માહિતી'!C74="","",'સિદ્ધિ+કૃપા'!M77)</f>
        <v/>
      </c>
      <c r="AK79" s="101" t="str">
        <f>IF('વિદ્યાર્થી માહિતી'!C74="","",'સિદ્ધિ+કૃપા'!N77)</f>
        <v/>
      </c>
      <c r="AL79" s="101" t="str">
        <f>IF('વિદ્યાર્થી માહિતી'!C74="","",IF(AF79="LEFT","LEFT",SUM(AI79:AK79)))</f>
        <v/>
      </c>
      <c r="AM79" s="106" t="str">
        <f t="shared" si="18"/>
        <v/>
      </c>
      <c r="AO79" s="41" t="str">
        <f>IF('વિદ્યાર્થી માહિતી'!B74="","",'વિદ્યાર્થી માહિતી'!B74)</f>
        <v/>
      </c>
      <c r="AP79" s="41" t="str">
        <f>IF('વિદ્યાર્થી માહિતી'!C74="","",'વિદ્યાર્થી માહિતી'!C74)</f>
        <v/>
      </c>
      <c r="AQ79" s="101" t="str">
        <f>IF('વિદ્યાર્થી માહિતી'!C74="","",'T-1'!I77)</f>
        <v/>
      </c>
      <c r="AR79" s="101" t="str">
        <f>IF('વિદ્યાર્થી માહિતી'!C74="","",'T-2'!I77)</f>
        <v/>
      </c>
      <c r="AS79" s="101" t="str">
        <f>IF('વિદ્યાર્થી માહિતી'!C74="","",'T-3'!H77)</f>
        <v/>
      </c>
      <c r="AT79" s="102" t="str">
        <f>IF('વિદ્યાર્થી માહિતી'!C74="","",આંતરિક!Z77)</f>
        <v/>
      </c>
      <c r="AU79" s="103" t="str">
        <f>IF('વિદ્યાર્થી માહિતી'!C74="","",ROUND(SUM(AQ79:AT79),0))</f>
        <v/>
      </c>
      <c r="AV79" s="104" t="str">
        <f>IF('વિદ્યાર્થી માહિતી'!C74="","",IF(AS79="LEFT","LEFT",ROUND(AU79/2,0)))</f>
        <v/>
      </c>
      <c r="AW79" s="105" t="str">
        <f>IF('વિદ્યાર્થી માહિતી'!C74="","",'સિદ્ધિ+કૃપા'!P77)</f>
        <v/>
      </c>
      <c r="AX79" s="101" t="str">
        <f>IF('વિદ્યાર્થી માહિતી'!C74="","",'સિદ્ધિ+કૃપા'!Q77)</f>
        <v/>
      </c>
      <c r="AY79" s="101" t="str">
        <f>IF('વિદ્યાર્થી માહિતી'!C74="","",IF(AS79="LEFT","LEFT",SUM(AV79:AX79)))</f>
        <v/>
      </c>
      <c r="AZ79" s="106" t="str">
        <f t="shared" si="19"/>
        <v/>
      </c>
      <c r="BB79" s="41" t="str">
        <f>IF('વિદ્યાર્થી માહિતી'!C74="","",'વિદ્યાર્થી માહિતી'!B74)</f>
        <v/>
      </c>
      <c r="BC79" s="41" t="str">
        <f>IF('વિદ્યાર્થી માહિતી'!C74="","",'વિદ્યાર્થી માહિતી'!C74)</f>
        <v/>
      </c>
      <c r="BD79" s="101" t="str">
        <f>IF('વિદ્યાર્થી માહિતી'!C74="","",'T-1'!J77)</f>
        <v/>
      </c>
      <c r="BE79" s="101" t="str">
        <f>IF('વિદ્યાર્થી માહિતી'!C74="","",'T-2'!J77)</f>
        <v/>
      </c>
      <c r="BF79" s="101" t="str">
        <f>IF('વિદ્યાર્થી માહિતી'!C74="","",'T-3'!I77)</f>
        <v/>
      </c>
      <c r="BG79" s="102" t="str">
        <f>IF('વિદ્યાર્થી માહિતી'!C74="","",આંતરિક!AF77)</f>
        <v/>
      </c>
      <c r="BH79" s="103" t="str">
        <f>IF('વિદ્યાર્થી માહિતી'!C74="","",ROUND(SUM(BD79:BG79),0))</f>
        <v/>
      </c>
      <c r="BI79" s="104" t="str">
        <f>IF('વિદ્યાર્થી માહિતી'!C74="","",IF(BF79="LEFT","LEFT",ROUND(BH79/2,0)))</f>
        <v/>
      </c>
      <c r="BJ79" s="105" t="str">
        <f>IF('વિદ્યાર્થી માહિતી'!C74="","",'સિદ્ધિ+કૃપા'!S77)</f>
        <v/>
      </c>
      <c r="BK79" s="101" t="str">
        <f>IF('વિદ્યાર્થી માહિતી'!C74="","",'સિદ્ધિ+કૃપા'!T77)</f>
        <v/>
      </c>
      <c r="BL79" s="101" t="str">
        <f>IF('વિદ્યાર્થી માહિતી'!C74="","",IF(BF79="LEFT","LEFT",SUM(BI79:BK79)))</f>
        <v/>
      </c>
      <c r="BM79" s="106" t="str">
        <f t="shared" si="20"/>
        <v/>
      </c>
      <c r="BO79" s="41" t="str">
        <f>IF('વિદ્યાર્થી માહિતી'!C74="","",'વિદ્યાર્થી માહિતી'!B74)</f>
        <v/>
      </c>
      <c r="BP79" s="41" t="str">
        <f>IF('વિદ્યાર્થી માહિતી'!C74="","",'વિદ્યાર્થી માહિતી'!C74)</f>
        <v/>
      </c>
      <c r="BQ79" s="101" t="str">
        <f>IF('વિદ્યાર્થી માહિતી'!C74="","",'T-1'!K77)</f>
        <v/>
      </c>
      <c r="BR79" s="101" t="str">
        <f>IF('વિદ્યાર્થી માહિતી'!C74="","",'T-2'!K77)</f>
        <v/>
      </c>
      <c r="BS79" s="101" t="str">
        <f>IF('વિદ્યાર્થી માહિતી'!C74="","",'T-3'!J77)</f>
        <v/>
      </c>
      <c r="BT79" s="102" t="str">
        <f>IF('વિદ્યાર્થી માહિતી'!C74="","",આંતરિક!AL77)</f>
        <v/>
      </c>
      <c r="BU79" s="103" t="str">
        <f>IF('વિદ્યાર્થી માહિતી'!C74="","",ROUND(SUM(BQ79:BT79),0))</f>
        <v/>
      </c>
      <c r="BV79" s="104" t="str">
        <f>IF('વિદ્યાર્થી માહિતી'!C74="","",IF(BS79="LEFT","LEFT",ROUND(BU79/2,0)))</f>
        <v/>
      </c>
      <c r="BW79" s="105" t="str">
        <f>IF('વિદ્યાર્થી માહિતી'!C74="","",'સિદ્ધિ+કૃપા'!V77)</f>
        <v/>
      </c>
      <c r="BX79" s="101" t="str">
        <f>IF('વિદ્યાર્થી માહિતી'!C74="","",'સિદ્ધિ+કૃપા'!W77)</f>
        <v/>
      </c>
      <c r="BY79" s="101" t="str">
        <f>IF('વિદ્યાર્થી માહિતી'!C74="","",IF(BS79="LEFT","LEFT",SUM(BV79:BX79)))</f>
        <v/>
      </c>
      <c r="BZ79" s="106" t="str">
        <f t="shared" si="21"/>
        <v/>
      </c>
      <c r="CB79" s="41" t="str">
        <f>IF('વિદ્યાર્થી માહિતી'!C74="","",'વિદ્યાર્થી માહિતી'!B74)</f>
        <v/>
      </c>
      <c r="CC79" s="41" t="str">
        <f>IF('વિદ્યાર્થી માહિતી'!C74="","",'વિદ્યાર્થી માહિતી'!C74)</f>
        <v/>
      </c>
      <c r="CD79" s="101" t="str">
        <f>IF('વિદ્યાર્થી માહિતી'!C74="","",'T-1'!L77)</f>
        <v/>
      </c>
      <c r="CE79" s="101" t="str">
        <f>IF('વિદ્યાર્થી માહિતી'!C74="","",'T-2'!L77)</f>
        <v/>
      </c>
      <c r="CF79" s="101" t="str">
        <f>IF('વિદ્યાર્થી માહિતી'!C74="","",'T-3'!K77)</f>
        <v/>
      </c>
      <c r="CG79" s="102" t="str">
        <f>IF('વિદ્યાર્થી માહિતી'!C74="","",આંતરિક!AR77)</f>
        <v/>
      </c>
      <c r="CH79" s="103" t="str">
        <f>IF('વિદ્યાર્થી માહિતી'!C74="","",ROUND(SUM(CD79:CG79),0))</f>
        <v/>
      </c>
      <c r="CI79" s="104" t="str">
        <f>IF('વિદ્યાર્થી માહિતી'!C74="","",IF(CF79="LEFT","LEFT",ROUND(CH79/2,0)))</f>
        <v/>
      </c>
      <c r="CJ79" s="105" t="str">
        <f>IF('વિદ્યાર્થી માહિતી'!C74="","",'સિદ્ધિ+કૃપા'!Y77)</f>
        <v/>
      </c>
      <c r="CK79" s="101" t="str">
        <f>IF('વિદ્યાર્થી માહિતી'!C74="","",'સિદ્ધિ+કૃપા'!Z77)</f>
        <v/>
      </c>
      <c r="CL79" s="101" t="str">
        <f>IF('વિદ્યાર્થી માહિતી'!C74="","",IF(CF79="LEFT","LEFT",SUM(CI79:CK79)))</f>
        <v/>
      </c>
      <c r="CM79" s="106" t="str">
        <f t="shared" si="22"/>
        <v/>
      </c>
      <c r="CO79" s="41" t="str">
        <f>IF('વિદ્યાર્થી માહિતી'!B74="","",'વિદ્યાર્થી માહિતી'!B74)</f>
        <v/>
      </c>
      <c r="CP79" s="41" t="str">
        <f>IF('વિદ્યાર્થી માહિતી'!C74="","",'વિદ્યાર્થી માહિતી'!C74)</f>
        <v/>
      </c>
      <c r="CQ79" s="101" t="str">
        <f>IF('વિદ્યાર્થી માહિતી'!C74="","",'T-3'!L77)</f>
        <v/>
      </c>
      <c r="CR79" s="101" t="str">
        <f>IF('વિદ્યાર્થી માહિતી'!C74="","",'T-3'!M77)</f>
        <v/>
      </c>
      <c r="CS79" s="102" t="str">
        <f>IF('વિદ્યાર્થી માહિતી'!C74="","",આંતરિક!AV77)</f>
        <v/>
      </c>
      <c r="CT79" s="104" t="str">
        <f>IF('વિદ્યાર્થી માહિતી'!C74="","",SUM(CQ79:CS79))</f>
        <v/>
      </c>
      <c r="CU79" s="105" t="str">
        <f>IF('વિદ્યાર્થી માહિતી'!C74="","",'સિદ્ધિ+કૃપા'!AB77)</f>
        <v/>
      </c>
      <c r="CV79" s="101" t="str">
        <f>IF('વિદ્યાર્થી માહિતી'!C74="","",'સિદ્ધિ+કૃપા'!AC77)</f>
        <v/>
      </c>
      <c r="CW79" s="101" t="str">
        <f>IF('વિદ્યાર્થી માહિતી'!C74="","",SUM(CT79:CV79))</f>
        <v/>
      </c>
      <c r="CX79" s="106" t="str">
        <f t="shared" si="23"/>
        <v/>
      </c>
      <c r="CZ79" s="41" t="str">
        <f>IF('વિદ્યાર્થી માહિતી'!C74="","",'વિદ્યાર્થી માહિતી'!B74)</f>
        <v/>
      </c>
      <c r="DA79" s="41" t="str">
        <f>IF('વિદ્યાર્થી માહિતી'!C74="","",'વિદ્યાર્થી માહિતી'!C74)</f>
        <v/>
      </c>
      <c r="DB79" s="101" t="str">
        <f>IF('વિદ્યાર્થી માહિતી'!C74="","",'T-3'!N77)</f>
        <v/>
      </c>
      <c r="DC79" s="101" t="str">
        <f>IF('વિદ્યાર્થી માહિતી'!C74="","",'T-3'!O77)</f>
        <v/>
      </c>
      <c r="DD79" s="102" t="str">
        <f>IF('વિદ્યાર્થી માહિતી'!C74="","",આંતરિક!AZ77)</f>
        <v/>
      </c>
      <c r="DE79" s="104" t="str">
        <f>IF('વિદ્યાર્થી માહિતી'!C74="","",SUM(DB79:DD79))</f>
        <v/>
      </c>
      <c r="DF79" s="105" t="str">
        <f>IF('વિદ્યાર્થી માહિતી'!C74="","",'સિદ્ધિ+કૃપા'!AE77)</f>
        <v/>
      </c>
      <c r="DG79" s="101" t="str">
        <f>IF('વિદ્યાર્થી માહિતી'!C74="","",'સિદ્ધિ+કૃપા'!AF77)</f>
        <v/>
      </c>
      <c r="DH79" s="101" t="str">
        <f>IF('વિદ્યાર્થી માહિતી'!C74="","",SUM(DE79:DG79))</f>
        <v/>
      </c>
      <c r="DI79" s="106" t="str">
        <f t="shared" si="24"/>
        <v/>
      </c>
      <c r="DJ79" s="25" t="str">
        <f>IF('વિદ્યાર્થી માહિતી'!M74="","",'વિદ્યાર્થી માહિતી'!M74)</f>
        <v/>
      </c>
      <c r="DK79" s="41" t="str">
        <f>IF('વિદ્યાર્થી માહિતી'!C74="","",'વિદ્યાર્થી માહિતી'!B74)</f>
        <v/>
      </c>
      <c r="DL79" s="41" t="str">
        <f>IF('વિદ્યાર્થી માહિતી'!C74="","",'વિદ્યાર્થી માહિતી'!C74)</f>
        <v/>
      </c>
      <c r="DM79" s="101" t="str">
        <f>IF('વિદ્યાર્થી માહિતી'!C74="","",'T-3'!P77)</f>
        <v/>
      </c>
      <c r="DN79" s="101" t="str">
        <f>IF('વિદ્યાર્થી માહિતી'!C74="","",'T-3'!Q77)</f>
        <v/>
      </c>
      <c r="DO79" s="102" t="str">
        <f>IF('વિદ્યાર્થી માહિતી'!C74="","",આંતરિક!BD77)</f>
        <v/>
      </c>
      <c r="DP79" s="104" t="str">
        <f>IF('વિદ્યાર્થી માહિતી'!C74="","",SUM(DM79:DO79))</f>
        <v/>
      </c>
      <c r="DQ79" s="105" t="str">
        <f>IF('વિદ્યાર્થી માહિતી'!C74="","",'સિદ્ધિ+કૃપા'!AH77)</f>
        <v/>
      </c>
      <c r="DR79" s="101" t="str">
        <f>IF('વિદ્યાર્થી માહિતી'!C74="","",'સિદ્ધિ+કૃપા'!AI77)</f>
        <v/>
      </c>
      <c r="DS79" s="101" t="str">
        <f>IF('વિદ્યાર્થી માહિતી'!C74="","",SUM(DP79:DR79))</f>
        <v/>
      </c>
      <c r="DT79" s="106" t="str">
        <f t="shared" si="25"/>
        <v/>
      </c>
      <c r="DU79" s="255" t="str">
        <f>IF('વિદ્યાર્થી માહિતી'!C74="","",IF(I79="LEFT","LEFT",IF(V79="LEFT","LEFT",IF(AI79="LEFT","LEFT",IF(AV79="LEFT","LEFT",IF(BI79="LEFT","LEFT",IF(BV79="LEFT","LEFT",IF(CI79="LEFT","LEFT","P"))))))))</f>
        <v/>
      </c>
      <c r="DV79" s="255" t="str">
        <f>IF('વિદ્યાર્થી માહિતી'!C74="","",IF(DU79="LEFT","LEFT",IF(L79&lt;33,"નાપાસ",IF(Y79&lt;33,"નાપાસ",IF(AL79&lt;33,"નાપાસ",IF(AY79&lt;33,"નાપાસ",IF(BL79&lt;33,"નાપાસ",IF(BY79&lt;33,"નાપાસ",IF(CL79&lt;33,"નાપાસ",IF(CW79&lt;33,"નાપાસ",IF(DH79&lt;33,"નાપાસ",IF(DS79&lt;33,"નાપાસ","પાસ"))))))))))))</f>
        <v/>
      </c>
      <c r="DW79" s="255" t="str">
        <f>IF('વિદ્યાર્થી માહિતી'!C74="","",IF(J79&gt;0,"સિદ્ધિગુણથી પાસ",IF(W79&gt;0,"સિદ્ધિગુણથી પાસ",IF(AJ79&gt;0,"સિદ્ધિગુણથી પાસ",IF(AW79&gt;0,"સિદ્ધિગુણથી પાસ",IF(BJ79&gt;0,"સિદ્ધિગુણથી પાસ",IF(BW79&gt;0,"સિદ્ધિગુણથી પાસ",IF(CJ79&gt;0,"સિદ્ધિગુણથી પાસ",DV79))))))))</f>
        <v/>
      </c>
      <c r="DX79" s="255" t="str">
        <f>IF('વિદ્યાર્થી માહિતી'!C74="","",IF(K79&gt;0,"કૃપાગુણથી પાસ",IF(X79&gt;0,"કૃપાગુણથી પાસ",IF(AK79&gt;0,"કૃપાગુણથી પાસ",IF(AX79&gt;0,"કૃપાગુણથી પાસ",IF(BK79&gt;0,"કૃપાગુણથી પાસ",IF(BX79&gt;0,"કૃપાગુણથી પાસ",IF(CK79&gt;0,"કૃપાગુણથી પાસ",DV79))))))))</f>
        <v/>
      </c>
      <c r="DY79" s="255" t="str">
        <f>IF('સમગ્ર પરિણામ '!DX79="કૃપાગુણથી પાસ","કૃપાગુણથી પાસ",IF(DW79="સિદ્ધિગુણથી પાસ","સિદ્ધિગુણથી પાસ",DX79))</f>
        <v/>
      </c>
      <c r="DZ79" s="130" t="str">
        <f>IF('વિદ્યાર્થી માહિતી'!C74="","",'વિદ્યાર્થી માહિતી'!G74)</f>
        <v/>
      </c>
      <c r="EA79" s="45" t="str">
        <f>'S1'!N76</f>
        <v/>
      </c>
    </row>
    <row r="80" spans="1:131" ht="23.25" customHeight="1" x14ac:dyDescent="0.2">
      <c r="A80" s="41">
        <f>'વિદ્યાર્થી માહિતી'!A75</f>
        <v>74</v>
      </c>
      <c r="B80" s="41" t="str">
        <f>IF('વિદ્યાર્થી માહિતી'!B75="","",'વિદ્યાર્થી માહિતી'!B75)</f>
        <v/>
      </c>
      <c r="C80" s="52" t="str">
        <f>IF('વિદ્યાર્થી માહિતી'!C75="","",'વિદ્યાર્થી માહિતી'!C75)</f>
        <v/>
      </c>
      <c r="D80" s="101" t="str">
        <f>IF('વિદ્યાર્થી માહિતી'!C75="","",'T-1'!F78)</f>
        <v/>
      </c>
      <c r="E80" s="101" t="str">
        <f>IF('વિદ્યાર્થી માહિતી'!C75="","",'T-2'!F78)</f>
        <v/>
      </c>
      <c r="F80" s="101" t="str">
        <f>IF('વિદ્યાર્થી માહિતી'!C75="","",'T-3'!E78)</f>
        <v/>
      </c>
      <c r="G80" s="102" t="str">
        <f>IF('વિદ્યાર્થી માહિતી'!C75="","",આંતરિક!H78)</f>
        <v/>
      </c>
      <c r="H80" s="103" t="str">
        <f t="shared" si="13"/>
        <v/>
      </c>
      <c r="I80" s="104" t="str">
        <f t="shared" si="14"/>
        <v/>
      </c>
      <c r="J80" s="105" t="str">
        <f>IF('વિદ્યાર્થી માહિતી'!C75="","",'સિદ્ધિ+કૃપા'!G78)</f>
        <v/>
      </c>
      <c r="K80" s="101" t="str">
        <f>IF('વિદ્યાર્થી માહિતી'!C75="","",'સિદ્ધિ+કૃપા'!H78)</f>
        <v/>
      </c>
      <c r="L80" s="101" t="str">
        <f t="shared" si="15"/>
        <v/>
      </c>
      <c r="M80" s="106" t="str">
        <f t="shared" si="16"/>
        <v/>
      </c>
      <c r="O80" s="41" t="str">
        <f>IF('વિદ્યાર્થી માહિતી'!B75="","",'વિદ્યાર્થી માહિતી'!B75)</f>
        <v/>
      </c>
      <c r="P80" s="41" t="str">
        <f>IF('વિદ્યાર્થી માહિતી'!C75="","",'વિદ્યાર્થી માહિતી'!C75)</f>
        <v/>
      </c>
      <c r="Q80" s="101" t="str">
        <f>IF('વિદ્યાર્થી માહિતી'!C75="","",'T-1'!G78)</f>
        <v/>
      </c>
      <c r="R80" s="101" t="str">
        <f>IF('વિદ્યાર્થી માહિતી'!C75="","",'T-2'!G78)</f>
        <v/>
      </c>
      <c r="S80" s="101" t="str">
        <f>IF('વિદ્યાર્થી માહિતી'!C75="","",'T-3'!F78)</f>
        <v/>
      </c>
      <c r="T80" s="102" t="str">
        <f>IF('વિદ્યાર્થી માહિતી'!C75="","",આંતરિક!N78)</f>
        <v/>
      </c>
      <c r="U80" s="103" t="str">
        <f>IF('વિદ્યાર્થી માહિતી'!C75="","",ROUND(SUM(Q80:T80),0))</f>
        <v/>
      </c>
      <c r="V80" s="104" t="str">
        <f>IF('વિદ્યાર્થી માહિતી'!C75="","",IF(S80="LEFT","LEFT",ROUND(U80/2,0)))</f>
        <v/>
      </c>
      <c r="W80" s="105" t="str">
        <f>IF('વિદ્યાર્થી માહિતી'!C75="","",'સિદ્ધિ+કૃપા'!J78)</f>
        <v/>
      </c>
      <c r="X80" s="101" t="str">
        <f>IF('વિદ્યાર્થી માહિતી'!C75="","",'સિદ્ધિ+કૃપા'!K78)</f>
        <v/>
      </c>
      <c r="Y80" s="101" t="str">
        <f>IF('વિદ્યાર્થી માહિતી'!C75="","",IF(S80="LEFT","LEFT",SUM(V80:X80)))</f>
        <v/>
      </c>
      <c r="Z80" s="106" t="str">
        <f t="shared" si="17"/>
        <v/>
      </c>
      <c r="AB80" s="41" t="str">
        <f>IF('વિદ્યાર્થી માહિતી'!B75="","",'વિદ્યાર્થી માહિતી'!B75)</f>
        <v/>
      </c>
      <c r="AC80" s="41" t="str">
        <f>IF('વિદ્યાર્થી માહિતી'!C75="","",'વિદ્યાર્થી માહિતી'!C75)</f>
        <v/>
      </c>
      <c r="AD80" s="101" t="str">
        <f>IF('વિદ્યાર્થી માહિતી'!C75="","",'T-1'!H78)</f>
        <v/>
      </c>
      <c r="AE80" s="101" t="str">
        <f>IF('વિદ્યાર્થી માહિતી'!C75="","",'T-2'!H78)</f>
        <v/>
      </c>
      <c r="AF80" s="101" t="str">
        <f>IF('વિદ્યાર્થી માહિતી'!C75="","",'T-3'!G78)</f>
        <v/>
      </c>
      <c r="AG80" s="102" t="str">
        <f>IF('વિદ્યાર્થી માહિતી'!C75="","",આંતરિક!T78)</f>
        <v/>
      </c>
      <c r="AH80" s="103" t="str">
        <f>IF('વિદ્યાર્થી માહિતી'!C75="","",ROUND(SUM(AD80:AG80),0))</f>
        <v/>
      </c>
      <c r="AI80" s="104" t="str">
        <f>IF('વિદ્યાર્થી માહિતી'!C75="","",IF(AF80="LEFT","LEFT",ROUND(AH80/2,0)))</f>
        <v/>
      </c>
      <c r="AJ80" s="105" t="str">
        <f>IF('વિદ્યાર્થી માહિતી'!C75="","",'સિદ્ધિ+કૃપા'!M78)</f>
        <v/>
      </c>
      <c r="AK80" s="101" t="str">
        <f>IF('વિદ્યાર્થી માહિતી'!C75="","",'સિદ્ધિ+કૃપા'!N78)</f>
        <v/>
      </c>
      <c r="AL80" s="101" t="str">
        <f>IF('વિદ્યાર્થી માહિતી'!C75="","",IF(AF80="LEFT","LEFT",SUM(AI80:AK80)))</f>
        <v/>
      </c>
      <c r="AM80" s="106" t="str">
        <f t="shared" si="18"/>
        <v/>
      </c>
      <c r="AO80" s="41" t="str">
        <f>IF('વિદ્યાર્થી માહિતી'!B75="","",'વિદ્યાર્થી માહિતી'!B75)</f>
        <v/>
      </c>
      <c r="AP80" s="41" t="str">
        <f>IF('વિદ્યાર્થી માહિતી'!C75="","",'વિદ્યાર્થી માહિતી'!C75)</f>
        <v/>
      </c>
      <c r="AQ80" s="101" t="str">
        <f>IF('વિદ્યાર્થી માહિતી'!C75="","",'T-1'!I78)</f>
        <v/>
      </c>
      <c r="AR80" s="101" t="str">
        <f>IF('વિદ્યાર્થી માહિતી'!C75="","",'T-2'!I78)</f>
        <v/>
      </c>
      <c r="AS80" s="101" t="str">
        <f>IF('વિદ્યાર્થી માહિતી'!C75="","",'T-3'!H78)</f>
        <v/>
      </c>
      <c r="AT80" s="102" t="str">
        <f>IF('વિદ્યાર્થી માહિતી'!C75="","",આંતરિક!Z78)</f>
        <v/>
      </c>
      <c r="AU80" s="103" t="str">
        <f>IF('વિદ્યાર્થી માહિતી'!C75="","",ROUND(SUM(AQ80:AT80),0))</f>
        <v/>
      </c>
      <c r="AV80" s="104" t="str">
        <f>IF('વિદ્યાર્થી માહિતી'!C75="","",IF(AS80="LEFT","LEFT",ROUND(AU80/2,0)))</f>
        <v/>
      </c>
      <c r="AW80" s="105" t="str">
        <f>IF('વિદ્યાર્થી માહિતી'!C75="","",'સિદ્ધિ+કૃપા'!P78)</f>
        <v/>
      </c>
      <c r="AX80" s="101" t="str">
        <f>IF('વિદ્યાર્થી માહિતી'!C75="","",'સિદ્ધિ+કૃપા'!Q78)</f>
        <v/>
      </c>
      <c r="AY80" s="101" t="str">
        <f>IF('વિદ્યાર્થી માહિતી'!C75="","",IF(AS80="LEFT","LEFT",SUM(AV80:AX80)))</f>
        <v/>
      </c>
      <c r="AZ80" s="106" t="str">
        <f t="shared" si="19"/>
        <v/>
      </c>
      <c r="BB80" s="41" t="str">
        <f>IF('વિદ્યાર્થી માહિતી'!C75="","",'વિદ્યાર્થી માહિતી'!B75)</f>
        <v/>
      </c>
      <c r="BC80" s="41" t="str">
        <f>IF('વિદ્યાર્થી માહિતી'!C75="","",'વિદ્યાર્થી માહિતી'!C75)</f>
        <v/>
      </c>
      <c r="BD80" s="101" t="str">
        <f>IF('વિદ્યાર્થી માહિતી'!C75="","",'T-1'!J78)</f>
        <v/>
      </c>
      <c r="BE80" s="101" t="str">
        <f>IF('વિદ્યાર્થી માહિતી'!C75="","",'T-2'!J78)</f>
        <v/>
      </c>
      <c r="BF80" s="101" t="str">
        <f>IF('વિદ્યાર્થી માહિતી'!C75="","",'T-3'!I78)</f>
        <v/>
      </c>
      <c r="BG80" s="102" t="str">
        <f>IF('વિદ્યાર્થી માહિતી'!C75="","",આંતરિક!AF78)</f>
        <v/>
      </c>
      <c r="BH80" s="103" t="str">
        <f>IF('વિદ્યાર્થી માહિતી'!C75="","",ROUND(SUM(BD80:BG80),0))</f>
        <v/>
      </c>
      <c r="BI80" s="104" t="str">
        <f>IF('વિદ્યાર્થી માહિતી'!C75="","",IF(BF80="LEFT","LEFT",ROUND(BH80/2,0)))</f>
        <v/>
      </c>
      <c r="BJ80" s="105" t="str">
        <f>IF('વિદ્યાર્થી માહિતી'!C75="","",'સિદ્ધિ+કૃપા'!S78)</f>
        <v/>
      </c>
      <c r="BK80" s="101" t="str">
        <f>IF('વિદ્યાર્થી માહિતી'!C75="","",'સિદ્ધિ+કૃપા'!T78)</f>
        <v/>
      </c>
      <c r="BL80" s="101" t="str">
        <f>IF('વિદ્યાર્થી માહિતી'!C75="","",IF(BF80="LEFT","LEFT",SUM(BI80:BK80)))</f>
        <v/>
      </c>
      <c r="BM80" s="106" t="str">
        <f t="shared" si="20"/>
        <v/>
      </c>
      <c r="BO80" s="41" t="str">
        <f>IF('વિદ્યાર્થી માહિતી'!C75="","",'વિદ્યાર્થી માહિતી'!B75)</f>
        <v/>
      </c>
      <c r="BP80" s="41" t="str">
        <f>IF('વિદ્યાર્થી માહિતી'!C75="","",'વિદ્યાર્થી માહિતી'!C75)</f>
        <v/>
      </c>
      <c r="BQ80" s="101" t="str">
        <f>IF('વિદ્યાર્થી માહિતી'!C75="","",'T-1'!K78)</f>
        <v/>
      </c>
      <c r="BR80" s="101" t="str">
        <f>IF('વિદ્યાર્થી માહિતી'!C75="","",'T-2'!K78)</f>
        <v/>
      </c>
      <c r="BS80" s="101" t="str">
        <f>IF('વિદ્યાર્થી માહિતી'!C75="","",'T-3'!J78)</f>
        <v/>
      </c>
      <c r="BT80" s="102" t="str">
        <f>IF('વિદ્યાર્થી માહિતી'!C75="","",આંતરિક!AL78)</f>
        <v/>
      </c>
      <c r="BU80" s="103" t="str">
        <f>IF('વિદ્યાર્થી માહિતી'!C75="","",ROUND(SUM(BQ80:BT80),0))</f>
        <v/>
      </c>
      <c r="BV80" s="104" t="str">
        <f>IF('વિદ્યાર્થી માહિતી'!C75="","",IF(BS80="LEFT","LEFT",ROUND(BU80/2,0)))</f>
        <v/>
      </c>
      <c r="BW80" s="105" t="str">
        <f>IF('વિદ્યાર્થી માહિતી'!C75="","",'સિદ્ધિ+કૃપા'!V78)</f>
        <v/>
      </c>
      <c r="BX80" s="101" t="str">
        <f>IF('વિદ્યાર્થી માહિતી'!C75="","",'સિદ્ધિ+કૃપા'!W78)</f>
        <v/>
      </c>
      <c r="BY80" s="101" t="str">
        <f>IF('વિદ્યાર્થી માહિતી'!C75="","",IF(BS80="LEFT","LEFT",SUM(BV80:BX80)))</f>
        <v/>
      </c>
      <c r="BZ80" s="106" t="str">
        <f t="shared" si="21"/>
        <v/>
      </c>
      <c r="CB80" s="41" t="str">
        <f>IF('વિદ્યાર્થી માહિતી'!C75="","",'વિદ્યાર્થી માહિતી'!B75)</f>
        <v/>
      </c>
      <c r="CC80" s="41" t="str">
        <f>IF('વિદ્યાર્થી માહિતી'!C75="","",'વિદ્યાર્થી માહિતી'!C75)</f>
        <v/>
      </c>
      <c r="CD80" s="101" t="str">
        <f>IF('વિદ્યાર્થી માહિતી'!C75="","",'T-1'!L78)</f>
        <v/>
      </c>
      <c r="CE80" s="101" t="str">
        <f>IF('વિદ્યાર્થી માહિતી'!C75="","",'T-2'!L78)</f>
        <v/>
      </c>
      <c r="CF80" s="101" t="str">
        <f>IF('વિદ્યાર્થી માહિતી'!C75="","",'T-3'!K78)</f>
        <v/>
      </c>
      <c r="CG80" s="102" t="str">
        <f>IF('વિદ્યાર્થી માહિતી'!C75="","",આંતરિક!AR78)</f>
        <v/>
      </c>
      <c r="CH80" s="103" t="str">
        <f>IF('વિદ્યાર્થી માહિતી'!C75="","",ROUND(SUM(CD80:CG80),0))</f>
        <v/>
      </c>
      <c r="CI80" s="104" t="str">
        <f>IF('વિદ્યાર્થી માહિતી'!C75="","",IF(CF80="LEFT","LEFT",ROUND(CH80/2,0)))</f>
        <v/>
      </c>
      <c r="CJ80" s="105" t="str">
        <f>IF('વિદ્યાર્થી માહિતી'!C75="","",'સિદ્ધિ+કૃપા'!Y78)</f>
        <v/>
      </c>
      <c r="CK80" s="101" t="str">
        <f>IF('વિદ્યાર્થી માહિતી'!C75="","",'સિદ્ધિ+કૃપા'!Z78)</f>
        <v/>
      </c>
      <c r="CL80" s="101" t="str">
        <f>IF('વિદ્યાર્થી માહિતી'!C75="","",IF(CF80="LEFT","LEFT",SUM(CI80:CK80)))</f>
        <v/>
      </c>
      <c r="CM80" s="106" t="str">
        <f t="shared" si="22"/>
        <v/>
      </c>
      <c r="CO80" s="41" t="str">
        <f>IF('વિદ્યાર્થી માહિતી'!B75="","",'વિદ્યાર્થી માહિતી'!B75)</f>
        <v/>
      </c>
      <c r="CP80" s="41" t="str">
        <f>IF('વિદ્યાર્થી માહિતી'!C75="","",'વિદ્યાર્થી માહિતી'!C75)</f>
        <v/>
      </c>
      <c r="CQ80" s="101" t="str">
        <f>IF('વિદ્યાર્થી માહિતી'!C75="","",'T-3'!L78)</f>
        <v/>
      </c>
      <c r="CR80" s="101" t="str">
        <f>IF('વિદ્યાર્થી માહિતી'!C75="","",'T-3'!M78)</f>
        <v/>
      </c>
      <c r="CS80" s="102" t="str">
        <f>IF('વિદ્યાર્થી માહિતી'!C75="","",આંતરિક!AV78)</f>
        <v/>
      </c>
      <c r="CT80" s="104" t="str">
        <f>IF('વિદ્યાર્થી માહિતી'!C75="","",SUM(CQ80:CS80))</f>
        <v/>
      </c>
      <c r="CU80" s="105" t="str">
        <f>IF('વિદ્યાર્થી માહિતી'!C75="","",'સિદ્ધિ+કૃપા'!AB78)</f>
        <v/>
      </c>
      <c r="CV80" s="101" t="str">
        <f>IF('વિદ્યાર્થી માહિતી'!C75="","",'સિદ્ધિ+કૃપા'!AC78)</f>
        <v/>
      </c>
      <c r="CW80" s="101" t="str">
        <f>IF('વિદ્યાર્થી માહિતી'!C75="","",SUM(CT80:CV80))</f>
        <v/>
      </c>
      <c r="CX80" s="106" t="str">
        <f t="shared" si="23"/>
        <v/>
      </c>
      <c r="CZ80" s="41" t="str">
        <f>IF('વિદ્યાર્થી માહિતી'!C75="","",'વિદ્યાર્થી માહિતી'!B75)</f>
        <v/>
      </c>
      <c r="DA80" s="41" t="str">
        <f>IF('વિદ્યાર્થી માહિતી'!C75="","",'વિદ્યાર્થી માહિતી'!C75)</f>
        <v/>
      </c>
      <c r="DB80" s="101" t="str">
        <f>IF('વિદ્યાર્થી માહિતી'!C75="","",'T-3'!N78)</f>
        <v/>
      </c>
      <c r="DC80" s="101" t="str">
        <f>IF('વિદ્યાર્થી માહિતી'!C75="","",'T-3'!O78)</f>
        <v/>
      </c>
      <c r="DD80" s="102" t="str">
        <f>IF('વિદ્યાર્થી માહિતી'!C75="","",આંતરિક!AZ78)</f>
        <v/>
      </c>
      <c r="DE80" s="104" t="str">
        <f>IF('વિદ્યાર્થી માહિતી'!C75="","",SUM(DB80:DD80))</f>
        <v/>
      </c>
      <c r="DF80" s="105" t="str">
        <f>IF('વિદ્યાર્થી માહિતી'!C75="","",'સિદ્ધિ+કૃપા'!AE78)</f>
        <v/>
      </c>
      <c r="DG80" s="101" t="str">
        <f>IF('વિદ્યાર્થી માહિતી'!C75="","",'સિદ્ધિ+કૃપા'!AF78)</f>
        <v/>
      </c>
      <c r="DH80" s="101" t="str">
        <f>IF('વિદ્યાર્થી માહિતી'!C75="","",SUM(DE80:DG80))</f>
        <v/>
      </c>
      <c r="DI80" s="106" t="str">
        <f t="shared" si="24"/>
        <v/>
      </c>
      <c r="DJ80" s="25" t="str">
        <f>IF('વિદ્યાર્થી માહિતી'!M75="","",'વિદ્યાર્થી માહિતી'!M75)</f>
        <v/>
      </c>
      <c r="DK80" s="41" t="str">
        <f>IF('વિદ્યાર્થી માહિતી'!C75="","",'વિદ્યાર્થી માહિતી'!B75)</f>
        <v/>
      </c>
      <c r="DL80" s="41" t="str">
        <f>IF('વિદ્યાર્થી માહિતી'!C75="","",'વિદ્યાર્થી માહિતી'!C75)</f>
        <v/>
      </c>
      <c r="DM80" s="101" t="str">
        <f>IF('વિદ્યાર્થી માહિતી'!C75="","",'T-3'!P78)</f>
        <v/>
      </c>
      <c r="DN80" s="101" t="str">
        <f>IF('વિદ્યાર્થી માહિતી'!C75="","",'T-3'!Q78)</f>
        <v/>
      </c>
      <c r="DO80" s="102" t="str">
        <f>IF('વિદ્યાર્થી માહિતી'!C75="","",આંતરિક!BD78)</f>
        <v/>
      </c>
      <c r="DP80" s="104" t="str">
        <f>IF('વિદ્યાર્થી માહિતી'!C75="","",SUM(DM80:DO80))</f>
        <v/>
      </c>
      <c r="DQ80" s="105" t="str">
        <f>IF('વિદ્યાર્થી માહિતી'!C75="","",'સિદ્ધિ+કૃપા'!AH78)</f>
        <v/>
      </c>
      <c r="DR80" s="101" t="str">
        <f>IF('વિદ્યાર્થી માહિતી'!C75="","",'સિદ્ધિ+કૃપા'!AI78)</f>
        <v/>
      </c>
      <c r="DS80" s="101" t="str">
        <f>IF('વિદ્યાર્થી માહિતી'!C75="","",SUM(DP80:DR80))</f>
        <v/>
      </c>
      <c r="DT80" s="106" t="str">
        <f t="shared" si="25"/>
        <v/>
      </c>
      <c r="DU80" s="255" t="str">
        <f>IF('વિદ્યાર્થી માહિતી'!C75="","",IF(I80="LEFT","LEFT",IF(V80="LEFT","LEFT",IF(AI80="LEFT","LEFT",IF(AV80="LEFT","LEFT",IF(BI80="LEFT","LEFT",IF(BV80="LEFT","LEFT",IF(CI80="LEFT","LEFT","P"))))))))</f>
        <v/>
      </c>
      <c r="DV80" s="255" t="str">
        <f>IF('વિદ્યાર્થી માહિતી'!C75="","",IF(DU80="LEFT","LEFT",IF(L80&lt;33,"નાપાસ",IF(Y80&lt;33,"નાપાસ",IF(AL80&lt;33,"નાપાસ",IF(AY80&lt;33,"નાપાસ",IF(BL80&lt;33,"નાપાસ",IF(BY80&lt;33,"નાપાસ",IF(CL80&lt;33,"નાપાસ",IF(CW80&lt;33,"નાપાસ",IF(DH80&lt;33,"નાપાસ",IF(DS80&lt;33,"નાપાસ","પાસ"))))))))))))</f>
        <v/>
      </c>
      <c r="DW80" s="255" t="str">
        <f>IF('વિદ્યાર્થી માહિતી'!C75="","",IF(J80&gt;0,"સિદ્ધિગુણથી પાસ",IF(W80&gt;0,"સિદ્ધિગુણથી પાસ",IF(AJ80&gt;0,"સિદ્ધિગુણથી પાસ",IF(AW80&gt;0,"સિદ્ધિગુણથી પાસ",IF(BJ80&gt;0,"સિદ્ધિગુણથી પાસ",IF(BW80&gt;0,"સિદ્ધિગુણથી પાસ",IF(CJ80&gt;0,"સિદ્ધિગુણથી પાસ",DV80))))))))</f>
        <v/>
      </c>
      <c r="DX80" s="255" t="str">
        <f>IF('વિદ્યાર્થી માહિતી'!C75="","",IF(K80&gt;0,"કૃપાગુણથી પાસ",IF(X80&gt;0,"કૃપાગુણથી પાસ",IF(AK80&gt;0,"કૃપાગુણથી પાસ",IF(AX80&gt;0,"કૃપાગુણથી પાસ",IF(BK80&gt;0,"કૃપાગુણથી પાસ",IF(BX80&gt;0,"કૃપાગુણથી પાસ",IF(CK80&gt;0,"કૃપાગુણથી પાસ",DV80))))))))</f>
        <v/>
      </c>
      <c r="DY80" s="255" t="str">
        <f>IF('સમગ્ર પરિણામ '!DX80="કૃપાગુણથી પાસ","કૃપાગુણથી પાસ",IF(DW80="સિદ્ધિગુણથી પાસ","સિદ્ધિગુણથી પાસ",DX80))</f>
        <v/>
      </c>
      <c r="DZ80" s="130" t="str">
        <f>IF('વિદ્યાર્થી માહિતી'!C75="","",'વિદ્યાર્થી માહિતી'!G75)</f>
        <v/>
      </c>
      <c r="EA80" s="45" t="str">
        <f>'S1'!N77</f>
        <v/>
      </c>
    </row>
    <row r="81" spans="1:131" ht="23.25" customHeight="1" x14ac:dyDescent="0.2">
      <c r="A81" s="41">
        <f>'વિદ્યાર્થી માહિતી'!A76</f>
        <v>75</v>
      </c>
      <c r="B81" s="41" t="str">
        <f>IF('વિદ્યાર્થી માહિતી'!B76="","",'વિદ્યાર્થી માહિતી'!B76)</f>
        <v/>
      </c>
      <c r="C81" s="52" t="str">
        <f>IF('વિદ્યાર્થી માહિતી'!C76="","",'વિદ્યાર્થી માહિતી'!C76)</f>
        <v/>
      </c>
      <c r="D81" s="101" t="str">
        <f>IF('વિદ્યાર્થી માહિતી'!C76="","",'T-1'!F79)</f>
        <v/>
      </c>
      <c r="E81" s="101" t="str">
        <f>IF('વિદ્યાર્થી માહિતી'!C76="","",'T-2'!F79)</f>
        <v/>
      </c>
      <c r="F81" s="101" t="str">
        <f>IF('વિદ્યાર્થી માહિતી'!C76="","",'T-3'!E79)</f>
        <v/>
      </c>
      <c r="G81" s="102" t="str">
        <f>IF('વિદ્યાર્થી માહિતી'!C76="","",આંતરિક!H79)</f>
        <v/>
      </c>
      <c r="H81" s="103" t="str">
        <f t="shared" si="13"/>
        <v/>
      </c>
      <c r="I81" s="104" t="str">
        <f t="shared" si="14"/>
        <v/>
      </c>
      <c r="J81" s="105" t="str">
        <f>IF('વિદ્યાર્થી માહિતી'!C76="","",'સિદ્ધિ+કૃપા'!G79)</f>
        <v/>
      </c>
      <c r="K81" s="101" t="str">
        <f>IF('વિદ્યાર્થી માહિતી'!C76="","",'સિદ્ધિ+કૃપા'!H79)</f>
        <v/>
      </c>
      <c r="L81" s="101" t="str">
        <f t="shared" si="15"/>
        <v/>
      </c>
      <c r="M81" s="106" t="str">
        <f t="shared" si="16"/>
        <v/>
      </c>
      <c r="O81" s="41" t="str">
        <f>IF('વિદ્યાર્થી માહિતી'!B76="","",'વિદ્યાર્થી માહિતી'!B76)</f>
        <v/>
      </c>
      <c r="P81" s="41" t="str">
        <f>IF('વિદ્યાર્થી માહિતી'!C76="","",'વિદ્યાર્થી માહિતી'!C76)</f>
        <v/>
      </c>
      <c r="Q81" s="101" t="str">
        <f>IF('વિદ્યાર્થી માહિતી'!C76="","",'T-1'!G79)</f>
        <v/>
      </c>
      <c r="R81" s="101" t="str">
        <f>IF('વિદ્યાર્થી માહિતી'!C76="","",'T-2'!G79)</f>
        <v/>
      </c>
      <c r="S81" s="101" t="str">
        <f>IF('વિદ્યાર્થી માહિતી'!C76="","",'T-3'!F79)</f>
        <v/>
      </c>
      <c r="T81" s="102" t="str">
        <f>IF('વિદ્યાર્થી માહિતી'!C76="","",આંતરિક!N79)</f>
        <v/>
      </c>
      <c r="U81" s="103" t="str">
        <f>IF('વિદ્યાર્થી માહિતી'!C76="","",ROUND(SUM(Q81:T81),0))</f>
        <v/>
      </c>
      <c r="V81" s="104" t="str">
        <f>IF('વિદ્યાર્થી માહિતી'!C76="","",IF(S81="LEFT","LEFT",ROUND(U81/2,0)))</f>
        <v/>
      </c>
      <c r="W81" s="105" t="str">
        <f>IF('વિદ્યાર્થી માહિતી'!C76="","",'સિદ્ધિ+કૃપા'!J79)</f>
        <v/>
      </c>
      <c r="X81" s="101" t="str">
        <f>IF('વિદ્યાર્થી માહિતી'!C76="","",'સિદ્ધિ+કૃપા'!K79)</f>
        <v/>
      </c>
      <c r="Y81" s="101" t="str">
        <f>IF('વિદ્યાર્થી માહિતી'!C76="","",IF(S81="LEFT","LEFT",SUM(V81:X81)))</f>
        <v/>
      </c>
      <c r="Z81" s="106" t="str">
        <f t="shared" si="17"/>
        <v/>
      </c>
      <c r="AB81" s="41" t="str">
        <f>IF('વિદ્યાર્થી માહિતી'!B76="","",'વિદ્યાર્થી માહિતી'!B76)</f>
        <v/>
      </c>
      <c r="AC81" s="41" t="str">
        <f>IF('વિદ્યાર્થી માહિતી'!C76="","",'વિદ્યાર્થી માહિતી'!C76)</f>
        <v/>
      </c>
      <c r="AD81" s="101" t="str">
        <f>IF('વિદ્યાર્થી માહિતી'!C76="","",'T-1'!H79)</f>
        <v/>
      </c>
      <c r="AE81" s="101" t="str">
        <f>IF('વિદ્યાર્થી માહિતી'!C76="","",'T-2'!H79)</f>
        <v/>
      </c>
      <c r="AF81" s="101" t="str">
        <f>IF('વિદ્યાર્થી માહિતી'!C76="","",'T-3'!G79)</f>
        <v/>
      </c>
      <c r="AG81" s="102" t="str">
        <f>IF('વિદ્યાર્થી માહિતી'!C76="","",આંતરિક!T79)</f>
        <v/>
      </c>
      <c r="AH81" s="103" t="str">
        <f>IF('વિદ્યાર્થી માહિતી'!C76="","",ROUND(SUM(AD81:AG81),0))</f>
        <v/>
      </c>
      <c r="AI81" s="104" t="str">
        <f>IF('વિદ્યાર્થી માહિતી'!C76="","",IF(AF81="LEFT","LEFT",ROUND(AH81/2,0)))</f>
        <v/>
      </c>
      <c r="AJ81" s="105" t="str">
        <f>IF('વિદ્યાર્થી માહિતી'!C76="","",'સિદ્ધિ+કૃપા'!M79)</f>
        <v/>
      </c>
      <c r="AK81" s="101" t="str">
        <f>IF('વિદ્યાર્થી માહિતી'!C76="","",'સિદ્ધિ+કૃપા'!N79)</f>
        <v/>
      </c>
      <c r="AL81" s="101" t="str">
        <f>IF('વિદ્યાર્થી માહિતી'!C76="","",IF(AF81="LEFT","LEFT",SUM(AI81:AK81)))</f>
        <v/>
      </c>
      <c r="AM81" s="106" t="str">
        <f t="shared" si="18"/>
        <v/>
      </c>
      <c r="AO81" s="41" t="str">
        <f>IF('વિદ્યાર્થી માહિતી'!B76="","",'વિદ્યાર્થી માહિતી'!B76)</f>
        <v/>
      </c>
      <c r="AP81" s="41" t="str">
        <f>IF('વિદ્યાર્થી માહિતી'!C76="","",'વિદ્યાર્થી માહિતી'!C76)</f>
        <v/>
      </c>
      <c r="AQ81" s="101" t="str">
        <f>IF('વિદ્યાર્થી માહિતી'!C76="","",'T-1'!I79)</f>
        <v/>
      </c>
      <c r="AR81" s="101" t="str">
        <f>IF('વિદ્યાર્થી માહિતી'!C76="","",'T-2'!I79)</f>
        <v/>
      </c>
      <c r="AS81" s="101" t="str">
        <f>IF('વિદ્યાર્થી માહિતી'!C76="","",'T-3'!H79)</f>
        <v/>
      </c>
      <c r="AT81" s="102" t="str">
        <f>IF('વિદ્યાર્થી માહિતી'!C76="","",આંતરિક!Z79)</f>
        <v/>
      </c>
      <c r="AU81" s="103" t="str">
        <f>IF('વિદ્યાર્થી માહિતી'!C76="","",ROUND(SUM(AQ81:AT81),0))</f>
        <v/>
      </c>
      <c r="AV81" s="104" t="str">
        <f>IF('વિદ્યાર્થી માહિતી'!C76="","",IF(AS81="LEFT","LEFT",ROUND(AU81/2,0)))</f>
        <v/>
      </c>
      <c r="AW81" s="105" t="str">
        <f>IF('વિદ્યાર્થી માહિતી'!C76="","",'સિદ્ધિ+કૃપા'!P79)</f>
        <v/>
      </c>
      <c r="AX81" s="101" t="str">
        <f>IF('વિદ્યાર્થી માહિતી'!C76="","",'સિદ્ધિ+કૃપા'!Q79)</f>
        <v/>
      </c>
      <c r="AY81" s="101" t="str">
        <f>IF('વિદ્યાર્થી માહિતી'!C76="","",IF(AS81="LEFT","LEFT",SUM(AV81:AX81)))</f>
        <v/>
      </c>
      <c r="AZ81" s="106" t="str">
        <f t="shared" si="19"/>
        <v/>
      </c>
      <c r="BB81" s="41" t="str">
        <f>IF('વિદ્યાર્થી માહિતી'!C76="","",'વિદ્યાર્થી માહિતી'!B76)</f>
        <v/>
      </c>
      <c r="BC81" s="41" t="str">
        <f>IF('વિદ્યાર્થી માહિતી'!C76="","",'વિદ્યાર્થી માહિતી'!C76)</f>
        <v/>
      </c>
      <c r="BD81" s="101" t="str">
        <f>IF('વિદ્યાર્થી માહિતી'!C76="","",'T-1'!J79)</f>
        <v/>
      </c>
      <c r="BE81" s="101" t="str">
        <f>IF('વિદ્યાર્થી માહિતી'!C76="","",'T-2'!J79)</f>
        <v/>
      </c>
      <c r="BF81" s="101" t="str">
        <f>IF('વિદ્યાર્થી માહિતી'!C76="","",'T-3'!I79)</f>
        <v/>
      </c>
      <c r="BG81" s="102" t="str">
        <f>IF('વિદ્યાર્થી માહિતી'!C76="","",આંતરિક!AF79)</f>
        <v/>
      </c>
      <c r="BH81" s="103" t="str">
        <f>IF('વિદ્યાર્થી માહિતી'!C76="","",ROUND(SUM(BD81:BG81),0))</f>
        <v/>
      </c>
      <c r="BI81" s="104" t="str">
        <f>IF('વિદ્યાર્થી માહિતી'!C76="","",IF(BF81="LEFT","LEFT",ROUND(BH81/2,0)))</f>
        <v/>
      </c>
      <c r="BJ81" s="105" t="str">
        <f>IF('વિદ્યાર્થી માહિતી'!C76="","",'સિદ્ધિ+કૃપા'!S79)</f>
        <v/>
      </c>
      <c r="BK81" s="101" t="str">
        <f>IF('વિદ્યાર્થી માહિતી'!C76="","",'સિદ્ધિ+કૃપા'!T79)</f>
        <v/>
      </c>
      <c r="BL81" s="101" t="str">
        <f>IF('વિદ્યાર્થી માહિતી'!C76="","",IF(BF81="LEFT","LEFT",SUM(BI81:BK81)))</f>
        <v/>
      </c>
      <c r="BM81" s="106" t="str">
        <f t="shared" si="20"/>
        <v/>
      </c>
      <c r="BO81" s="41" t="str">
        <f>IF('વિદ્યાર્થી માહિતી'!C76="","",'વિદ્યાર્થી માહિતી'!B76)</f>
        <v/>
      </c>
      <c r="BP81" s="41" t="str">
        <f>IF('વિદ્યાર્થી માહિતી'!C76="","",'વિદ્યાર્થી માહિતી'!C76)</f>
        <v/>
      </c>
      <c r="BQ81" s="101" t="str">
        <f>IF('વિદ્યાર્થી માહિતી'!C76="","",'T-1'!K79)</f>
        <v/>
      </c>
      <c r="BR81" s="101" t="str">
        <f>IF('વિદ્યાર્થી માહિતી'!C76="","",'T-2'!K79)</f>
        <v/>
      </c>
      <c r="BS81" s="101" t="str">
        <f>IF('વિદ્યાર્થી માહિતી'!C76="","",'T-3'!J79)</f>
        <v/>
      </c>
      <c r="BT81" s="102" t="str">
        <f>IF('વિદ્યાર્થી માહિતી'!C76="","",આંતરિક!AL79)</f>
        <v/>
      </c>
      <c r="BU81" s="103" t="str">
        <f>IF('વિદ્યાર્થી માહિતી'!C76="","",ROUND(SUM(BQ81:BT81),0))</f>
        <v/>
      </c>
      <c r="BV81" s="104" t="str">
        <f>IF('વિદ્યાર્થી માહિતી'!C76="","",IF(BS81="LEFT","LEFT",ROUND(BU81/2,0)))</f>
        <v/>
      </c>
      <c r="BW81" s="105" t="str">
        <f>IF('વિદ્યાર્થી માહિતી'!C76="","",'સિદ્ધિ+કૃપા'!V79)</f>
        <v/>
      </c>
      <c r="BX81" s="101" t="str">
        <f>IF('વિદ્યાર્થી માહિતી'!C76="","",'સિદ્ધિ+કૃપા'!W79)</f>
        <v/>
      </c>
      <c r="BY81" s="101" t="str">
        <f>IF('વિદ્યાર્થી માહિતી'!C76="","",IF(BS81="LEFT","LEFT",SUM(BV81:BX81)))</f>
        <v/>
      </c>
      <c r="BZ81" s="106" t="str">
        <f t="shared" si="21"/>
        <v/>
      </c>
      <c r="CB81" s="41" t="str">
        <f>IF('વિદ્યાર્થી માહિતી'!C76="","",'વિદ્યાર્થી માહિતી'!B76)</f>
        <v/>
      </c>
      <c r="CC81" s="41" t="str">
        <f>IF('વિદ્યાર્થી માહિતી'!C76="","",'વિદ્યાર્થી માહિતી'!C76)</f>
        <v/>
      </c>
      <c r="CD81" s="101" t="str">
        <f>IF('વિદ્યાર્થી માહિતી'!C76="","",'T-1'!L79)</f>
        <v/>
      </c>
      <c r="CE81" s="101" t="str">
        <f>IF('વિદ્યાર્થી માહિતી'!C76="","",'T-2'!L79)</f>
        <v/>
      </c>
      <c r="CF81" s="101" t="str">
        <f>IF('વિદ્યાર્થી માહિતી'!C76="","",'T-3'!K79)</f>
        <v/>
      </c>
      <c r="CG81" s="102" t="str">
        <f>IF('વિદ્યાર્થી માહિતી'!C76="","",આંતરિક!AR79)</f>
        <v/>
      </c>
      <c r="CH81" s="103" t="str">
        <f>IF('વિદ્યાર્થી માહિતી'!C76="","",ROUND(SUM(CD81:CG81),0))</f>
        <v/>
      </c>
      <c r="CI81" s="104" t="str">
        <f>IF('વિદ્યાર્થી માહિતી'!C76="","",IF(CF81="LEFT","LEFT",ROUND(CH81/2,0)))</f>
        <v/>
      </c>
      <c r="CJ81" s="105" t="str">
        <f>IF('વિદ્યાર્થી માહિતી'!C76="","",'સિદ્ધિ+કૃપા'!Y79)</f>
        <v/>
      </c>
      <c r="CK81" s="101" t="str">
        <f>IF('વિદ્યાર્થી માહિતી'!C76="","",'સિદ્ધિ+કૃપા'!Z79)</f>
        <v/>
      </c>
      <c r="CL81" s="101" t="str">
        <f>IF('વિદ્યાર્થી માહિતી'!C76="","",IF(CF81="LEFT","LEFT",SUM(CI81:CK81)))</f>
        <v/>
      </c>
      <c r="CM81" s="106" t="str">
        <f t="shared" si="22"/>
        <v/>
      </c>
      <c r="CO81" s="41" t="str">
        <f>IF('વિદ્યાર્થી માહિતી'!B76="","",'વિદ્યાર્થી માહિતી'!B76)</f>
        <v/>
      </c>
      <c r="CP81" s="41" t="str">
        <f>IF('વિદ્યાર્થી માહિતી'!C76="","",'વિદ્યાર્થી માહિતી'!C76)</f>
        <v/>
      </c>
      <c r="CQ81" s="101" t="str">
        <f>IF('વિદ્યાર્થી માહિતી'!C76="","",'T-3'!L79)</f>
        <v/>
      </c>
      <c r="CR81" s="101" t="str">
        <f>IF('વિદ્યાર્થી માહિતી'!C76="","",'T-3'!M79)</f>
        <v/>
      </c>
      <c r="CS81" s="102" t="str">
        <f>IF('વિદ્યાર્થી માહિતી'!C76="","",આંતરિક!AV79)</f>
        <v/>
      </c>
      <c r="CT81" s="104" t="str">
        <f>IF('વિદ્યાર્થી માહિતી'!C76="","",SUM(CQ81:CS81))</f>
        <v/>
      </c>
      <c r="CU81" s="105" t="str">
        <f>IF('વિદ્યાર્થી માહિતી'!C76="","",'સિદ્ધિ+કૃપા'!AB79)</f>
        <v/>
      </c>
      <c r="CV81" s="101" t="str">
        <f>IF('વિદ્યાર્થી માહિતી'!C76="","",'સિદ્ધિ+કૃપા'!AC79)</f>
        <v/>
      </c>
      <c r="CW81" s="101" t="str">
        <f>IF('વિદ્યાર્થી માહિતી'!C76="","",SUM(CT81:CV81))</f>
        <v/>
      </c>
      <c r="CX81" s="106" t="str">
        <f t="shared" si="23"/>
        <v/>
      </c>
      <c r="CZ81" s="41" t="str">
        <f>IF('વિદ્યાર્થી માહિતી'!C76="","",'વિદ્યાર્થી માહિતી'!B76)</f>
        <v/>
      </c>
      <c r="DA81" s="41" t="str">
        <f>IF('વિદ્યાર્થી માહિતી'!C76="","",'વિદ્યાર્થી માહિતી'!C76)</f>
        <v/>
      </c>
      <c r="DB81" s="101" t="str">
        <f>IF('વિદ્યાર્થી માહિતી'!C76="","",'T-3'!N79)</f>
        <v/>
      </c>
      <c r="DC81" s="101" t="str">
        <f>IF('વિદ્યાર્થી માહિતી'!C76="","",'T-3'!O79)</f>
        <v/>
      </c>
      <c r="DD81" s="102" t="str">
        <f>IF('વિદ્યાર્થી માહિતી'!C76="","",આંતરિક!AZ79)</f>
        <v/>
      </c>
      <c r="DE81" s="104" t="str">
        <f>IF('વિદ્યાર્થી માહિતી'!C76="","",SUM(DB81:DD81))</f>
        <v/>
      </c>
      <c r="DF81" s="105" t="str">
        <f>IF('વિદ્યાર્થી માહિતી'!C76="","",'સિદ્ધિ+કૃપા'!AE79)</f>
        <v/>
      </c>
      <c r="DG81" s="101" t="str">
        <f>IF('વિદ્યાર્થી માહિતી'!C76="","",'સિદ્ધિ+કૃપા'!AF79)</f>
        <v/>
      </c>
      <c r="DH81" s="101" t="str">
        <f>IF('વિદ્યાર્થી માહિતી'!C76="","",SUM(DE81:DG81))</f>
        <v/>
      </c>
      <c r="DI81" s="106" t="str">
        <f t="shared" si="24"/>
        <v/>
      </c>
      <c r="DJ81" s="25" t="str">
        <f>IF('વિદ્યાર્થી માહિતી'!M76="","",'વિદ્યાર્થી માહિતી'!M76)</f>
        <v/>
      </c>
      <c r="DK81" s="41" t="str">
        <f>IF('વિદ્યાર્થી માહિતી'!C76="","",'વિદ્યાર્થી માહિતી'!B76)</f>
        <v/>
      </c>
      <c r="DL81" s="41" t="str">
        <f>IF('વિદ્યાર્થી માહિતી'!C76="","",'વિદ્યાર્થી માહિતી'!C76)</f>
        <v/>
      </c>
      <c r="DM81" s="101" t="str">
        <f>IF('વિદ્યાર્થી માહિતી'!C76="","",'T-3'!P79)</f>
        <v/>
      </c>
      <c r="DN81" s="101" t="str">
        <f>IF('વિદ્યાર્થી માહિતી'!C76="","",'T-3'!Q79)</f>
        <v/>
      </c>
      <c r="DO81" s="102" t="str">
        <f>IF('વિદ્યાર્થી માહિતી'!C76="","",આંતરિક!BD79)</f>
        <v/>
      </c>
      <c r="DP81" s="104" t="str">
        <f>IF('વિદ્યાર્થી માહિતી'!C76="","",SUM(DM81:DO81))</f>
        <v/>
      </c>
      <c r="DQ81" s="105" t="str">
        <f>IF('વિદ્યાર્થી માહિતી'!C76="","",'સિદ્ધિ+કૃપા'!AH79)</f>
        <v/>
      </c>
      <c r="DR81" s="101" t="str">
        <f>IF('વિદ્યાર્થી માહિતી'!C76="","",'સિદ્ધિ+કૃપા'!AI79)</f>
        <v/>
      </c>
      <c r="DS81" s="101" t="str">
        <f>IF('વિદ્યાર્થી માહિતી'!C76="","",SUM(DP81:DR81))</f>
        <v/>
      </c>
      <c r="DT81" s="106" t="str">
        <f t="shared" si="25"/>
        <v/>
      </c>
      <c r="DU81" s="255" t="str">
        <f>IF('વિદ્યાર્થી માહિતી'!C76="","",IF(I81="LEFT","LEFT",IF(V81="LEFT","LEFT",IF(AI81="LEFT","LEFT",IF(AV81="LEFT","LEFT",IF(BI81="LEFT","LEFT",IF(BV81="LEFT","LEFT",IF(CI81="LEFT","LEFT","P"))))))))</f>
        <v/>
      </c>
      <c r="DV81" s="255" t="str">
        <f>IF('વિદ્યાર્થી માહિતી'!C76="","",IF(DU81="LEFT","LEFT",IF(L81&lt;33,"નાપાસ",IF(Y81&lt;33,"નાપાસ",IF(AL81&lt;33,"નાપાસ",IF(AY81&lt;33,"નાપાસ",IF(BL81&lt;33,"નાપાસ",IF(BY81&lt;33,"નાપાસ",IF(CL81&lt;33,"નાપાસ",IF(CW81&lt;33,"નાપાસ",IF(DH81&lt;33,"નાપાસ",IF(DS81&lt;33,"નાપાસ","પાસ"))))))))))))</f>
        <v/>
      </c>
      <c r="DW81" s="255" t="str">
        <f>IF('વિદ્યાર્થી માહિતી'!C76="","",IF(J81&gt;0,"સિદ્ધિગુણથી પાસ",IF(W81&gt;0,"સિદ્ધિગુણથી પાસ",IF(AJ81&gt;0,"સિદ્ધિગુણથી પાસ",IF(AW81&gt;0,"સિદ્ધિગુણથી પાસ",IF(BJ81&gt;0,"સિદ્ધિગુણથી પાસ",IF(BW81&gt;0,"સિદ્ધિગુણથી પાસ",IF(CJ81&gt;0,"સિદ્ધિગુણથી પાસ",DV81))))))))</f>
        <v/>
      </c>
      <c r="DX81" s="255" t="str">
        <f>IF('વિદ્યાર્થી માહિતી'!C76="","",IF(K81&gt;0,"કૃપાગુણથી પાસ",IF(X81&gt;0,"કૃપાગુણથી પાસ",IF(AK81&gt;0,"કૃપાગુણથી પાસ",IF(AX81&gt;0,"કૃપાગુણથી પાસ",IF(BK81&gt;0,"કૃપાગુણથી પાસ",IF(BX81&gt;0,"કૃપાગુણથી પાસ",IF(CK81&gt;0,"કૃપાગુણથી પાસ",DV81))))))))</f>
        <v/>
      </c>
      <c r="DY81" s="255" t="str">
        <f>IF('સમગ્ર પરિણામ '!DX81="કૃપાગુણથી પાસ","કૃપાગુણથી પાસ",IF(DW81="સિદ્ધિગુણથી પાસ","સિદ્ધિગુણથી પાસ",DX81))</f>
        <v/>
      </c>
      <c r="DZ81" s="130" t="str">
        <f>IF('વિદ્યાર્થી માહિતી'!C76="","",'વિદ્યાર્થી માહિતી'!G76)</f>
        <v/>
      </c>
      <c r="EA81" s="45" t="str">
        <f>'S1'!N78</f>
        <v/>
      </c>
    </row>
    <row r="82" spans="1:131" ht="23.25" customHeight="1" x14ac:dyDescent="0.2">
      <c r="A82" s="41">
        <f>'વિદ્યાર્થી માહિતી'!A77</f>
        <v>76</v>
      </c>
      <c r="B82" s="41" t="str">
        <f>IF('વિદ્યાર્થી માહિતી'!B77="","",'વિદ્યાર્થી માહિતી'!B77)</f>
        <v/>
      </c>
      <c r="C82" s="52" t="str">
        <f>IF('વિદ્યાર્થી માહિતી'!C77="","",'વિદ્યાર્થી માહિતી'!C77)</f>
        <v/>
      </c>
      <c r="D82" s="101" t="str">
        <f>IF('વિદ્યાર્થી માહિતી'!C77="","",'T-1'!F80)</f>
        <v/>
      </c>
      <c r="E82" s="101" t="str">
        <f>IF('વિદ્યાર્થી માહિતી'!C77="","",'T-2'!F80)</f>
        <v/>
      </c>
      <c r="F82" s="101" t="str">
        <f>IF('વિદ્યાર્થી માહિતી'!C77="","",'T-3'!E80)</f>
        <v/>
      </c>
      <c r="G82" s="102" t="str">
        <f>IF('વિદ્યાર્થી માહિતી'!C77="","",આંતરિક!H80)</f>
        <v/>
      </c>
      <c r="H82" s="103" t="str">
        <f t="shared" si="13"/>
        <v/>
      </c>
      <c r="I82" s="104" t="str">
        <f t="shared" si="14"/>
        <v/>
      </c>
      <c r="J82" s="105" t="str">
        <f>IF('વિદ્યાર્થી માહિતી'!C77="","",'સિદ્ધિ+કૃપા'!G80)</f>
        <v/>
      </c>
      <c r="K82" s="101" t="str">
        <f>IF('વિદ્યાર્થી માહિતી'!C77="","",'સિદ્ધિ+કૃપા'!H80)</f>
        <v/>
      </c>
      <c r="L82" s="101" t="str">
        <f t="shared" si="15"/>
        <v/>
      </c>
      <c r="M82" s="106" t="str">
        <f t="shared" si="16"/>
        <v/>
      </c>
      <c r="O82" s="41" t="str">
        <f>IF('વિદ્યાર્થી માહિતી'!B77="","",'વિદ્યાર્થી માહિતી'!B77)</f>
        <v/>
      </c>
      <c r="P82" s="41" t="str">
        <f>IF('વિદ્યાર્થી માહિતી'!C77="","",'વિદ્યાર્થી માહિતી'!C77)</f>
        <v/>
      </c>
      <c r="Q82" s="101" t="str">
        <f>IF('વિદ્યાર્થી માહિતી'!C77="","",'T-1'!G80)</f>
        <v/>
      </c>
      <c r="R82" s="101" t="str">
        <f>IF('વિદ્યાર્થી માહિતી'!C77="","",'T-2'!G80)</f>
        <v/>
      </c>
      <c r="S82" s="101" t="str">
        <f>IF('વિદ્યાર્થી માહિતી'!C77="","",'T-3'!F80)</f>
        <v/>
      </c>
      <c r="T82" s="102" t="str">
        <f>IF('વિદ્યાર્થી માહિતી'!C77="","",આંતરિક!N80)</f>
        <v/>
      </c>
      <c r="U82" s="103" t="str">
        <f>IF('વિદ્યાર્થી માહિતી'!C77="","",ROUND(SUM(Q82:T82),0))</f>
        <v/>
      </c>
      <c r="V82" s="104" t="str">
        <f>IF('વિદ્યાર્થી માહિતી'!C77="","",IF(S82="LEFT","LEFT",ROUND(U82/2,0)))</f>
        <v/>
      </c>
      <c r="W82" s="105" t="str">
        <f>IF('વિદ્યાર્થી માહિતી'!C77="","",'સિદ્ધિ+કૃપા'!J80)</f>
        <v/>
      </c>
      <c r="X82" s="101" t="str">
        <f>IF('વિદ્યાર્થી માહિતી'!C77="","",'સિદ્ધિ+કૃપા'!K80)</f>
        <v/>
      </c>
      <c r="Y82" s="101" t="str">
        <f>IF('વિદ્યાર્થી માહિતી'!C77="","",IF(S82="LEFT","LEFT",SUM(V82:X82)))</f>
        <v/>
      </c>
      <c r="Z82" s="106" t="str">
        <f t="shared" si="17"/>
        <v/>
      </c>
      <c r="AB82" s="41" t="str">
        <f>IF('વિદ્યાર્થી માહિતી'!B77="","",'વિદ્યાર્થી માહિતી'!B77)</f>
        <v/>
      </c>
      <c r="AC82" s="41" t="str">
        <f>IF('વિદ્યાર્થી માહિતી'!C77="","",'વિદ્યાર્થી માહિતી'!C77)</f>
        <v/>
      </c>
      <c r="AD82" s="101" t="str">
        <f>IF('વિદ્યાર્થી માહિતી'!C77="","",'T-1'!H80)</f>
        <v/>
      </c>
      <c r="AE82" s="101" t="str">
        <f>IF('વિદ્યાર્થી માહિતી'!C77="","",'T-2'!H80)</f>
        <v/>
      </c>
      <c r="AF82" s="101" t="str">
        <f>IF('વિદ્યાર્થી માહિતી'!C77="","",'T-3'!G80)</f>
        <v/>
      </c>
      <c r="AG82" s="102" t="str">
        <f>IF('વિદ્યાર્થી માહિતી'!C77="","",આંતરિક!T80)</f>
        <v/>
      </c>
      <c r="AH82" s="103" t="str">
        <f>IF('વિદ્યાર્થી માહિતી'!C77="","",ROUND(SUM(AD82:AG82),0))</f>
        <v/>
      </c>
      <c r="AI82" s="104" t="str">
        <f>IF('વિદ્યાર્થી માહિતી'!C77="","",IF(AF82="LEFT","LEFT",ROUND(AH82/2,0)))</f>
        <v/>
      </c>
      <c r="AJ82" s="105" t="str">
        <f>IF('વિદ્યાર્થી માહિતી'!C77="","",'સિદ્ધિ+કૃપા'!M80)</f>
        <v/>
      </c>
      <c r="AK82" s="101" t="str">
        <f>IF('વિદ્યાર્થી માહિતી'!C77="","",'સિદ્ધિ+કૃપા'!N80)</f>
        <v/>
      </c>
      <c r="AL82" s="101" t="str">
        <f>IF('વિદ્યાર્થી માહિતી'!C77="","",IF(AF82="LEFT","LEFT",SUM(AI82:AK82)))</f>
        <v/>
      </c>
      <c r="AM82" s="106" t="str">
        <f t="shared" si="18"/>
        <v/>
      </c>
      <c r="AO82" s="41" t="str">
        <f>IF('વિદ્યાર્થી માહિતી'!B77="","",'વિદ્યાર્થી માહિતી'!B77)</f>
        <v/>
      </c>
      <c r="AP82" s="41" t="str">
        <f>IF('વિદ્યાર્થી માહિતી'!C77="","",'વિદ્યાર્થી માહિતી'!C77)</f>
        <v/>
      </c>
      <c r="AQ82" s="101" t="str">
        <f>IF('વિદ્યાર્થી માહિતી'!C77="","",'T-1'!I80)</f>
        <v/>
      </c>
      <c r="AR82" s="101" t="str">
        <f>IF('વિદ્યાર્થી માહિતી'!C77="","",'T-2'!I80)</f>
        <v/>
      </c>
      <c r="AS82" s="101" t="str">
        <f>IF('વિદ્યાર્થી માહિતી'!C77="","",'T-3'!H80)</f>
        <v/>
      </c>
      <c r="AT82" s="102" t="str">
        <f>IF('વિદ્યાર્થી માહિતી'!C77="","",આંતરિક!Z80)</f>
        <v/>
      </c>
      <c r="AU82" s="103" t="str">
        <f>IF('વિદ્યાર્થી માહિતી'!C77="","",ROUND(SUM(AQ82:AT82),0))</f>
        <v/>
      </c>
      <c r="AV82" s="104" t="str">
        <f>IF('વિદ્યાર્થી માહિતી'!C77="","",IF(AS82="LEFT","LEFT",ROUND(AU82/2,0)))</f>
        <v/>
      </c>
      <c r="AW82" s="105" t="str">
        <f>IF('વિદ્યાર્થી માહિતી'!C77="","",'સિદ્ધિ+કૃપા'!P80)</f>
        <v/>
      </c>
      <c r="AX82" s="101" t="str">
        <f>IF('વિદ્યાર્થી માહિતી'!C77="","",'સિદ્ધિ+કૃપા'!Q80)</f>
        <v/>
      </c>
      <c r="AY82" s="101" t="str">
        <f>IF('વિદ્યાર્થી માહિતી'!C77="","",IF(AS82="LEFT","LEFT",SUM(AV82:AX82)))</f>
        <v/>
      </c>
      <c r="AZ82" s="106" t="str">
        <f t="shared" si="19"/>
        <v/>
      </c>
      <c r="BB82" s="41" t="str">
        <f>IF('વિદ્યાર્થી માહિતી'!C77="","",'વિદ્યાર્થી માહિતી'!B77)</f>
        <v/>
      </c>
      <c r="BC82" s="41" t="str">
        <f>IF('વિદ્યાર્થી માહિતી'!C77="","",'વિદ્યાર્થી માહિતી'!C77)</f>
        <v/>
      </c>
      <c r="BD82" s="101" t="str">
        <f>IF('વિદ્યાર્થી માહિતી'!C77="","",'T-1'!J80)</f>
        <v/>
      </c>
      <c r="BE82" s="101" t="str">
        <f>IF('વિદ્યાર્થી માહિતી'!C77="","",'T-2'!J80)</f>
        <v/>
      </c>
      <c r="BF82" s="101" t="str">
        <f>IF('વિદ્યાર્થી માહિતી'!C77="","",'T-3'!I80)</f>
        <v/>
      </c>
      <c r="BG82" s="102" t="str">
        <f>IF('વિદ્યાર્થી માહિતી'!C77="","",આંતરિક!AF80)</f>
        <v/>
      </c>
      <c r="BH82" s="103" t="str">
        <f>IF('વિદ્યાર્થી માહિતી'!C77="","",ROUND(SUM(BD82:BG82),0))</f>
        <v/>
      </c>
      <c r="BI82" s="104" t="str">
        <f>IF('વિદ્યાર્થી માહિતી'!C77="","",IF(BF82="LEFT","LEFT",ROUND(BH82/2,0)))</f>
        <v/>
      </c>
      <c r="BJ82" s="105" t="str">
        <f>IF('વિદ્યાર્થી માહિતી'!C77="","",'સિદ્ધિ+કૃપા'!S80)</f>
        <v/>
      </c>
      <c r="BK82" s="101" t="str">
        <f>IF('વિદ્યાર્થી માહિતી'!C77="","",'સિદ્ધિ+કૃપા'!T80)</f>
        <v/>
      </c>
      <c r="BL82" s="101" t="str">
        <f>IF('વિદ્યાર્થી માહિતી'!C77="","",IF(BF82="LEFT","LEFT",SUM(BI82:BK82)))</f>
        <v/>
      </c>
      <c r="BM82" s="106" t="str">
        <f t="shared" si="20"/>
        <v/>
      </c>
      <c r="BO82" s="41" t="str">
        <f>IF('વિદ્યાર્થી માહિતી'!C77="","",'વિદ્યાર્થી માહિતી'!B77)</f>
        <v/>
      </c>
      <c r="BP82" s="41" t="str">
        <f>IF('વિદ્યાર્થી માહિતી'!C77="","",'વિદ્યાર્થી માહિતી'!C77)</f>
        <v/>
      </c>
      <c r="BQ82" s="101" t="str">
        <f>IF('વિદ્યાર્થી માહિતી'!C77="","",'T-1'!K80)</f>
        <v/>
      </c>
      <c r="BR82" s="101" t="str">
        <f>IF('વિદ્યાર્થી માહિતી'!C77="","",'T-2'!K80)</f>
        <v/>
      </c>
      <c r="BS82" s="101" t="str">
        <f>IF('વિદ્યાર્થી માહિતી'!C77="","",'T-3'!J80)</f>
        <v/>
      </c>
      <c r="BT82" s="102" t="str">
        <f>IF('વિદ્યાર્થી માહિતી'!C77="","",આંતરિક!AL80)</f>
        <v/>
      </c>
      <c r="BU82" s="103" t="str">
        <f>IF('વિદ્યાર્થી માહિતી'!C77="","",ROUND(SUM(BQ82:BT82),0))</f>
        <v/>
      </c>
      <c r="BV82" s="104" t="str">
        <f>IF('વિદ્યાર્થી માહિતી'!C77="","",IF(BS82="LEFT","LEFT",ROUND(BU82/2,0)))</f>
        <v/>
      </c>
      <c r="BW82" s="105" t="str">
        <f>IF('વિદ્યાર્થી માહિતી'!C77="","",'સિદ્ધિ+કૃપા'!V80)</f>
        <v/>
      </c>
      <c r="BX82" s="101" t="str">
        <f>IF('વિદ્યાર્થી માહિતી'!C77="","",'સિદ્ધિ+કૃપા'!W80)</f>
        <v/>
      </c>
      <c r="BY82" s="101" t="str">
        <f>IF('વિદ્યાર્થી માહિતી'!C77="","",IF(BS82="LEFT","LEFT",SUM(BV82:BX82)))</f>
        <v/>
      </c>
      <c r="BZ82" s="106" t="str">
        <f t="shared" si="21"/>
        <v/>
      </c>
      <c r="CB82" s="41" t="str">
        <f>IF('વિદ્યાર્થી માહિતી'!C77="","",'વિદ્યાર્થી માહિતી'!B77)</f>
        <v/>
      </c>
      <c r="CC82" s="41" t="str">
        <f>IF('વિદ્યાર્થી માહિતી'!C77="","",'વિદ્યાર્થી માહિતી'!C77)</f>
        <v/>
      </c>
      <c r="CD82" s="101" t="str">
        <f>IF('વિદ્યાર્થી માહિતી'!C77="","",'T-1'!L80)</f>
        <v/>
      </c>
      <c r="CE82" s="101" t="str">
        <f>IF('વિદ્યાર્થી માહિતી'!C77="","",'T-2'!L80)</f>
        <v/>
      </c>
      <c r="CF82" s="101" t="str">
        <f>IF('વિદ્યાર્થી માહિતી'!C77="","",'T-3'!K80)</f>
        <v/>
      </c>
      <c r="CG82" s="102" t="str">
        <f>IF('વિદ્યાર્થી માહિતી'!C77="","",આંતરિક!AR80)</f>
        <v/>
      </c>
      <c r="CH82" s="103" t="str">
        <f>IF('વિદ્યાર્થી માહિતી'!C77="","",ROUND(SUM(CD82:CG82),0))</f>
        <v/>
      </c>
      <c r="CI82" s="104" t="str">
        <f>IF('વિદ્યાર્થી માહિતી'!C77="","",IF(CF82="LEFT","LEFT",ROUND(CH82/2,0)))</f>
        <v/>
      </c>
      <c r="CJ82" s="105" t="str">
        <f>IF('વિદ્યાર્થી માહિતી'!C77="","",'સિદ્ધિ+કૃપા'!Y80)</f>
        <v/>
      </c>
      <c r="CK82" s="101" t="str">
        <f>IF('વિદ્યાર્થી માહિતી'!C77="","",'સિદ્ધિ+કૃપા'!Z80)</f>
        <v/>
      </c>
      <c r="CL82" s="101" t="str">
        <f>IF('વિદ્યાર્થી માહિતી'!C77="","",IF(CF82="LEFT","LEFT",SUM(CI82:CK82)))</f>
        <v/>
      </c>
      <c r="CM82" s="106" t="str">
        <f t="shared" si="22"/>
        <v/>
      </c>
      <c r="CO82" s="41" t="str">
        <f>IF('વિદ્યાર્થી માહિતી'!B77="","",'વિદ્યાર્થી માહિતી'!B77)</f>
        <v/>
      </c>
      <c r="CP82" s="41" t="str">
        <f>IF('વિદ્યાર્થી માહિતી'!C77="","",'વિદ્યાર્થી માહિતી'!C77)</f>
        <v/>
      </c>
      <c r="CQ82" s="101" t="str">
        <f>IF('વિદ્યાર્થી માહિતી'!C77="","",'T-3'!L80)</f>
        <v/>
      </c>
      <c r="CR82" s="101" t="str">
        <f>IF('વિદ્યાર્થી માહિતી'!C77="","",'T-3'!M80)</f>
        <v/>
      </c>
      <c r="CS82" s="102" t="str">
        <f>IF('વિદ્યાર્થી માહિતી'!C77="","",આંતરિક!AV80)</f>
        <v/>
      </c>
      <c r="CT82" s="104" t="str">
        <f>IF('વિદ્યાર્થી માહિતી'!C77="","",SUM(CQ82:CS82))</f>
        <v/>
      </c>
      <c r="CU82" s="105" t="str">
        <f>IF('વિદ્યાર્થી માહિતી'!C77="","",'સિદ્ધિ+કૃપા'!AB80)</f>
        <v/>
      </c>
      <c r="CV82" s="101" t="str">
        <f>IF('વિદ્યાર્થી માહિતી'!C77="","",'સિદ્ધિ+કૃપા'!AC80)</f>
        <v/>
      </c>
      <c r="CW82" s="101" t="str">
        <f>IF('વિદ્યાર્થી માહિતી'!C77="","",SUM(CT82:CV82))</f>
        <v/>
      </c>
      <c r="CX82" s="106" t="str">
        <f t="shared" si="23"/>
        <v/>
      </c>
      <c r="CZ82" s="41" t="str">
        <f>IF('વિદ્યાર્થી માહિતી'!C77="","",'વિદ્યાર્થી માહિતી'!B77)</f>
        <v/>
      </c>
      <c r="DA82" s="41" t="str">
        <f>IF('વિદ્યાર્થી માહિતી'!C77="","",'વિદ્યાર્થી માહિતી'!C77)</f>
        <v/>
      </c>
      <c r="DB82" s="101" t="str">
        <f>IF('વિદ્યાર્થી માહિતી'!C77="","",'T-3'!N80)</f>
        <v/>
      </c>
      <c r="DC82" s="101" t="str">
        <f>IF('વિદ્યાર્થી માહિતી'!C77="","",'T-3'!O80)</f>
        <v/>
      </c>
      <c r="DD82" s="102" t="str">
        <f>IF('વિદ્યાર્થી માહિતી'!C77="","",આંતરિક!AZ80)</f>
        <v/>
      </c>
      <c r="DE82" s="104" t="str">
        <f>IF('વિદ્યાર્થી માહિતી'!C77="","",SUM(DB82:DD82))</f>
        <v/>
      </c>
      <c r="DF82" s="105" t="str">
        <f>IF('વિદ્યાર્થી માહિતી'!C77="","",'સિદ્ધિ+કૃપા'!AE80)</f>
        <v/>
      </c>
      <c r="DG82" s="101" t="str">
        <f>IF('વિદ્યાર્થી માહિતી'!C77="","",'સિદ્ધિ+કૃપા'!AF80)</f>
        <v/>
      </c>
      <c r="DH82" s="101" t="str">
        <f>IF('વિદ્યાર્થી માહિતી'!C77="","",SUM(DE82:DG82))</f>
        <v/>
      </c>
      <c r="DI82" s="106" t="str">
        <f t="shared" si="24"/>
        <v/>
      </c>
      <c r="DJ82" s="25" t="str">
        <f>IF('વિદ્યાર્થી માહિતી'!M77="","",'વિદ્યાર્થી માહિતી'!M77)</f>
        <v/>
      </c>
      <c r="DK82" s="41" t="str">
        <f>IF('વિદ્યાર્થી માહિતી'!C77="","",'વિદ્યાર્થી માહિતી'!B77)</f>
        <v/>
      </c>
      <c r="DL82" s="41" t="str">
        <f>IF('વિદ્યાર્થી માહિતી'!C77="","",'વિદ્યાર્થી માહિતી'!C77)</f>
        <v/>
      </c>
      <c r="DM82" s="101" t="str">
        <f>IF('વિદ્યાર્થી માહિતી'!C77="","",'T-3'!P80)</f>
        <v/>
      </c>
      <c r="DN82" s="101" t="str">
        <f>IF('વિદ્યાર્થી માહિતી'!C77="","",'T-3'!Q80)</f>
        <v/>
      </c>
      <c r="DO82" s="102" t="str">
        <f>IF('વિદ્યાર્થી માહિતી'!C77="","",આંતરિક!BD80)</f>
        <v/>
      </c>
      <c r="DP82" s="104" t="str">
        <f>IF('વિદ્યાર્થી માહિતી'!C77="","",SUM(DM82:DO82))</f>
        <v/>
      </c>
      <c r="DQ82" s="105" t="str">
        <f>IF('વિદ્યાર્થી માહિતી'!C77="","",'સિદ્ધિ+કૃપા'!AH80)</f>
        <v/>
      </c>
      <c r="DR82" s="101" t="str">
        <f>IF('વિદ્યાર્થી માહિતી'!C77="","",'સિદ્ધિ+કૃપા'!AI80)</f>
        <v/>
      </c>
      <c r="DS82" s="101" t="str">
        <f>IF('વિદ્યાર્થી માહિતી'!C77="","",SUM(DP82:DR82))</f>
        <v/>
      </c>
      <c r="DT82" s="106" t="str">
        <f t="shared" si="25"/>
        <v/>
      </c>
      <c r="DU82" s="255" t="str">
        <f>IF('વિદ્યાર્થી માહિતી'!C77="","",IF(I82="LEFT","LEFT",IF(V82="LEFT","LEFT",IF(AI82="LEFT","LEFT",IF(AV82="LEFT","LEFT",IF(BI82="LEFT","LEFT",IF(BV82="LEFT","LEFT",IF(CI82="LEFT","LEFT","P"))))))))</f>
        <v/>
      </c>
      <c r="DV82" s="255" t="str">
        <f>IF('વિદ્યાર્થી માહિતી'!C77="","",IF(DU82="LEFT","LEFT",IF(L82&lt;33,"નાપાસ",IF(Y82&lt;33,"નાપાસ",IF(AL82&lt;33,"નાપાસ",IF(AY82&lt;33,"નાપાસ",IF(BL82&lt;33,"નાપાસ",IF(BY82&lt;33,"નાપાસ",IF(CL82&lt;33,"નાપાસ",IF(CW82&lt;33,"નાપાસ",IF(DH82&lt;33,"નાપાસ",IF(DS82&lt;33,"નાપાસ","પાસ"))))))))))))</f>
        <v/>
      </c>
      <c r="DW82" s="255" t="str">
        <f>IF('વિદ્યાર્થી માહિતી'!C77="","",IF(J82&gt;0,"સિદ્ધિગુણથી પાસ",IF(W82&gt;0,"સિદ્ધિગુણથી પાસ",IF(AJ82&gt;0,"સિદ્ધિગુણથી પાસ",IF(AW82&gt;0,"સિદ્ધિગુણથી પાસ",IF(BJ82&gt;0,"સિદ્ધિગુણથી પાસ",IF(BW82&gt;0,"સિદ્ધિગુણથી પાસ",IF(CJ82&gt;0,"સિદ્ધિગુણથી પાસ",DV82))))))))</f>
        <v/>
      </c>
      <c r="DX82" s="255" t="str">
        <f>IF('વિદ્યાર્થી માહિતી'!C77="","",IF(K82&gt;0,"કૃપાગુણથી પાસ",IF(X82&gt;0,"કૃપાગુણથી પાસ",IF(AK82&gt;0,"કૃપાગુણથી પાસ",IF(AX82&gt;0,"કૃપાગુણથી પાસ",IF(BK82&gt;0,"કૃપાગુણથી પાસ",IF(BX82&gt;0,"કૃપાગુણથી પાસ",IF(CK82&gt;0,"કૃપાગુણથી પાસ",DV82))))))))</f>
        <v/>
      </c>
      <c r="DY82" s="255" t="str">
        <f>IF('સમગ્ર પરિણામ '!DX82="કૃપાગુણથી પાસ","કૃપાગુણથી પાસ",IF(DW82="સિદ્ધિગુણથી પાસ","સિદ્ધિગુણથી પાસ",DX82))</f>
        <v/>
      </c>
      <c r="DZ82" s="130" t="str">
        <f>IF('વિદ્યાર્થી માહિતી'!C77="","",'વિદ્યાર્થી માહિતી'!G77)</f>
        <v/>
      </c>
      <c r="EA82" s="45" t="str">
        <f>'S1'!N79</f>
        <v/>
      </c>
    </row>
    <row r="83" spans="1:131" ht="23.25" customHeight="1" x14ac:dyDescent="0.2">
      <c r="A83" s="41">
        <f>'વિદ્યાર્થી માહિતી'!A78</f>
        <v>77</v>
      </c>
      <c r="B83" s="41" t="str">
        <f>IF('વિદ્યાર્થી માહિતી'!B78="","",'વિદ્યાર્થી માહિતી'!B78)</f>
        <v/>
      </c>
      <c r="C83" s="52" t="str">
        <f>IF('વિદ્યાર્થી માહિતી'!C78="","",'વિદ્યાર્થી માહિતી'!C78)</f>
        <v/>
      </c>
      <c r="D83" s="101" t="str">
        <f>IF('વિદ્યાર્થી માહિતી'!C78="","",'T-1'!F81)</f>
        <v/>
      </c>
      <c r="E83" s="101" t="str">
        <f>IF('વિદ્યાર્થી માહિતી'!C78="","",'T-2'!F81)</f>
        <v/>
      </c>
      <c r="F83" s="101" t="str">
        <f>IF('વિદ્યાર્થી માહિતી'!C78="","",'T-3'!E81)</f>
        <v/>
      </c>
      <c r="G83" s="102" t="str">
        <f>IF('વિદ્યાર્થી માહિતી'!C78="","",આંતરિક!H81)</f>
        <v/>
      </c>
      <c r="H83" s="103" t="str">
        <f t="shared" si="13"/>
        <v/>
      </c>
      <c r="I83" s="104" t="str">
        <f t="shared" si="14"/>
        <v/>
      </c>
      <c r="J83" s="105" t="str">
        <f>IF('વિદ્યાર્થી માહિતી'!C78="","",'સિદ્ધિ+કૃપા'!G81)</f>
        <v/>
      </c>
      <c r="K83" s="101" t="str">
        <f>IF('વિદ્યાર્થી માહિતી'!C78="","",'સિદ્ધિ+કૃપા'!H81)</f>
        <v/>
      </c>
      <c r="L83" s="101" t="str">
        <f t="shared" si="15"/>
        <v/>
      </c>
      <c r="M83" s="106" t="str">
        <f t="shared" si="16"/>
        <v/>
      </c>
      <c r="O83" s="41" t="str">
        <f>IF('વિદ્યાર્થી માહિતી'!B78="","",'વિદ્યાર્થી માહિતી'!B78)</f>
        <v/>
      </c>
      <c r="P83" s="41" t="str">
        <f>IF('વિદ્યાર્થી માહિતી'!C78="","",'વિદ્યાર્થી માહિતી'!C78)</f>
        <v/>
      </c>
      <c r="Q83" s="101" t="str">
        <f>IF('વિદ્યાર્થી માહિતી'!C78="","",'T-1'!G81)</f>
        <v/>
      </c>
      <c r="R83" s="101" t="str">
        <f>IF('વિદ્યાર્થી માહિતી'!C78="","",'T-2'!G81)</f>
        <v/>
      </c>
      <c r="S83" s="101" t="str">
        <f>IF('વિદ્યાર્થી માહિતી'!C78="","",'T-3'!F81)</f>
        <v/>
      </c>
      <c r="T83" s="102" t="str">
        <f>IF('વિદ્યાર્થી માહિતી'!C78="","",આંતરિક!N81)</f>
        <v/>
      </c>
      <c r="U83" s="103" t="str">
        <f>IF('વિદ્યાર્થી માહિતી'!C78="","",ROUND(SUM(Q83:T83),0))</f>
        <v/>
      </c>
      <c r="V83" s="104" t="str">
        <f>IF('વિદ્યાર્થી માહિતી'!C78="","",IF(S83="LEFT","LEFT",ROUND(U83/2,0)))</f>
        <v/>
      </c>
      <c r="W83" s="105" t="str">
        <f>IF('વિદ્યાર્થી માહિતી'!C78="","",'સિદ્ધિ+કૃપા'!J81)</f>
        <v/>
      </c>
      <c r="X83" s="101" t="str">
        <f>IF('વિદ્યાર્થી માહિતી'!C78="","",'સિદ્ધિ+કૃપા'!K81)</f>
        <v/>
      </c>
      <c r="Y83" s="101" t="str">
        <f>IF('વિદ્યાર્થી માહિતી'!C78="","",IF(S83="LEFT","LEFT",SUM(V83:X83)))</f>
        <v/>
      </c>
      <c r="Z83" s="106" t="str">
        <f t="shared" si="17"/>
        <v/>
      </c>
      <c r="AB83" s="41" t="str">
        <f>IF('વિદ્યાર્થી માહિતી'!B78="","",'વિદ્યાર્થી માહિતી'!B78)</f>
        <v/>
      </c>
      <c r="AC83" s="41" t="str">
        <f>IF('વિદ્યાર્થી માહિતી'!C78="","",'વિદ્યાર્થી માહિતી'!C78)</f>
        <v/>
      </c>
      <c r="AD83" s="101" t="str">
        <f>IF('વિદ્યાર્થી માહિતી'!C78="","",'T-1'!H81)</f>
        <v/>
      </c>
      <c r="AE83" s="101" t="str">
        <f>IF('વિદ્યાર્થી માહિતી'!C78="","",'T-2'!H81)</f>
        <v/>
      </c>
      <c r="AF83" s="101" t="str">
        <f>IF('વિદ્યાર્થી માહિતી'!C78="","",'T-3'!G81)</f>
        <v/>
      </c>
      <c r="AG83" s="102" t="str">
        <f>IF('વિદ્યાર્થી માહિતી'!C78="","",આંતરિક!T81)</f>
        <v/>
      </c>
      <c r="AH83" s="103" t="str">
        <f>IF('વિદ્યાર્થી માહિતી'!C78="","",ROUND(SUM(AD83:AG83),0))</f>
        <v/>
      </c>
      <c r="AI83" s="104" t="str">
        <f>IF('વિદ્યાર્થી માહિતી'!C78="","",IF(AF83="LEFT","LEFT",ROUND(AH83/2,0)))</f>
        <v/>
      </c>
      <c r="AJ83" s="105" t="str">
        <f>IF('વિદ્યાર્થી માહિતી'!C78="","",'સિદ્ધિ+કૃપા'!M81)</f>
        <v/>
      </c>
      <c r="AK83" s="101" t="str">
        <f>IF('વિદ્યાર્થી માહિતી'!C78="","",'સિદ્ધિ+કૃપા'!N81)</f>
        <v/>
      </c>
      <c r="AL83" s="101" t="str">
        <f>IF('વિદ્યાર્થી માહિતી'!C78="","",IF(AF83="LEFT","LEFT",SUM(AI83:AK83)))</f>
        <v/>
      </c>
      <c r="AM83" s="106" t="str">
        <f t="shared" si="18"/>
        <v/>
      </c>
      <c r="AO83" s="41" t="str">
        <f>IF('વિદ્યાર્થી માહિતી'!B78="","",'વિદ્યાર્થી માહિતી'!B78)</f>
        <v/>
      </c>
      <c r="AP83" s="41" t="str">
        <f>IF('વિદ્યાર્થી માહિતી'!C78="","",'વિદ્યાર્થી માહિતી'!C78)</f>
        <v/>
      </c>
      <c r="AQ83" s="101" t="str">
        <f>IF('વિદ્યાર્થી માહિતી'!C78="","",'T-1'!I81)</f>
        <v/>
      </c>
      <c r="AR83" s="101" t="str">
        <f>IF('વિદ્યાર્થી માહિતી'!C78="","",'T-2'!I81)</f>
        <v/>
      </c>
      <c r="AS83" s="101" t="str">
        <f>IF('વિદ્યાર્થી માહિતી'!C78="","",'T-3'!H81)</f>
        <v/>
      </c>
      <c r="AT83" s="102" t="str">
        <f>IF('વિદ્યાર્થી માહિતી'!C78="","",આંતરિક!Z81)</f>
        <v/>
      </c>
      <c r="AU83" s="103" t="str">
        <f>IF('વિદ્યાર્થી માહિતી'!C78="","",ROUND(SUM(AQ83:AT83),0))</f>
        <v/>
      </c>
      <c r="AV83" s="104" t="str">
        <f>IF('વિદ્યાર્થી માહિતી'!C78="","",IF(AS83="LEFT","LEFT",ROUND(AU83/2,0)))</f>
        <v/>
      </c>
      <c r="AW83" s="105" t="str">
        <f>IF('વિદ્યાર્થી માહિતી'!C78="","",'સિદ્ધિ+કૃપા'!P81)</f>
        <v/>
      </c>
      <c r="AX83" s="101" t="str">
        <f>IF('વિદ્યાર્થી માહિતી'!C78="","",'સિદ્ધિ+કૃપા'!Q81)</f>
        <v/>
      </c>
      <c r="AY83" s="101" t="str">
        <f>IF('વિદ્યાર્થી માહિતી'!C78="","",IF(AS83="LEFT","LEFT",SUM(AV83:AX83)))</f>
        <v/>
      </c>
      <c r="AZ83" s="106" t="str">
        <f t="shared" si="19"/>
        <v/>
      </c>
      <c r="BB83" s="41" t="str">
        <f>IF('વિદ્યાર્થી માહિતી'!C78="","",'વિદ્યાર્થી માહિતી'!B78)</f>
        <v/>
      </c>
      <c r="BC83" s="41" t="str">
        <f>IF('વિદ્યાર્થી માહિતી'!C78="","",'વિદ્યાર્થી માહિતી'!C78)</f>
        <v/>
      </c>
      <c r="BD83" s="101" t="str">
        <f>IF('વિદ્યાર્થી માહિતી'!C78="","",'T-1'!J81)</f>
        <v/>
      </c>
      <c r="BE83" s="101" t="str">
        <f>IF('વિદ્યાર્થી માહિતી'!C78="","",'T-2'!J81)</f>
        <v/>
      </c>
      <c r="BF83" s="101" t="str">
        <f>IF('વિદ્યાર્થી માહિતી'!C78="","",'T-3'!I81)</f>
        <v/>
      </c>
      <c r="BG83" s="102" t="str">
        <f>IF('વિદ્યાર્થી માહિતી'!C78="","",આંતરિક!AF81)</f>
        <v/>
      </c>
      <c r="BH83" s="103" t="str">
        <f>IF('વિદ્યાર્થી માહિતી'!C78="","",ROUND(SUM(BD83:BG83),0))</f>
        <v/>
      </c>
      <c r="BI83" s="104" t="str">
        <f>IF('વિદ્યાર્થી માહિતી'!C78="","",IF(BF83="LEFT","LEFT",ROUND(BH83/2,0)))</f>
        <v/>
      </c>
      <c r="BJ83" s="105" t="str">
        <f>IF('વિદ્યાર્થી માહિતી'!C78="","",'સિદ્ધિ+કૃપા'!S81)</f>
        <v/>
      </c>
      <c r="BK83" s="101" t="str">
        <f>IF('વિદ્યાર્થી માહિતી'!C78="","",'સિદ્ધિ+કૃપા'!T81)</f>
        <v/>
      </c>
      <c r="BL83" s="101" t="str">
        <f>IF('વિદ્યાર્થી માહિતી'!C78="","",IF(BF83="LEFT","LEFT",SUM(BI83:BK83)))</f>
        <v/>
      </c>
      <c r="BM83" s="106" t="str">
        <f t="shared" si="20"/>
        <v/>
      </c>
      <c r="BO83" s="41" t="str">
        <f>IF('વિદ્યાર્થી માહિતી'!C78="","",'વિદ્યાર્થી માહિતી'!B78)</f>
        <v/>
      </c>
      <c r="BP83" s="41" t="str">
        <f>IF('વિદ્યાર્થી માહિતી'!C78="","",'વિદ્યાર્થી માહિતી'!C78)</f>
        <v/>
      </c>
      <c r="BQ83" s="101" t="str">
        <f>IF('વિદ્યાર્થી માહિતી'!C78="","",'T-1'!K81)</f>
        <v/>
      </c>
      <c r="BR83" s="101" t="str">
        <f>IF('વિદ્યાર્થી માહિતી'!C78="","",'T-2'!K81)</f>
        <v/>
      </c>
      <c r="BS83" s="101" t="str">
        <f>IF('વિદ્યાર્થી માહિતી'!C78="","",'T-3'!J81)</f>
        <v/>
      </c>
      <c r="BT83" s="102" t="str">
        <f>IF('વિદ્યાર્થી માહિતી'!C78="","",આંતરિક!AL81)</f>
        <v/>
      </c>
      <c r="BU83" s="103" t="str">
        <f>IF('વિદ્યાર્થી માહિતી'!C78="","",ROUND(SUM(BQ83:BT83),0))</f>
        <v/>
      </c>
      <c r="BV83" s="104" t="str">
        <f>IF('વિદ્યાર્થી માહિતી'!C78="","",IF(BS83="LEFT","LEFT",ROUND(BU83/2,0)))</f>
        <v/>
      </c>
      <c r="BW83" s="105" t="str">
        <f>IF('વિદ્યાર્થી માહિતી'!C78="","",'સિદ્ધિ+કૃપા'!V81)</f>
        <v/>
      </c>
      <c r="BX83" s="101" t="str">
        <f>IF('વિદ્યાર્થી માહિતી'!C78="","",'સિદ્ધિ+કૃપા'!W81)</f>
        <v/>
      </c>
      <c r="BY83" s="101" t="str">
        <f>IF('વિદ્યાર્થી માહિતી'!C78="","",IF(BS83="LEFT","LEFT",SUM(BV83:BX83)))</f>
        <v/>
      </c>
      <c r="BZ83" s="106" t="str">
        <f t="shared" si="21"/>
        <v/>
      </c>
      <c r="CB83" s="41" t="str">
        <f>IF('વિદ્યાર્થી માહિતી'!C78="","",'વિદ્યાર્થી માહિતી'!B78)</f>
        <v/>
      </c>
      <c r="CC83" s="41" t="str">
        <f>IF('વિદ્યાર્થી માહિતી'!C78="","",'વિદ્યાર્થી માહિતી'!C78)</f>
        <v/>
      </c>
      <c r="CD83" s="101" t="str">
        <f>IF('વિદ્યાર્થી માહિતી'!C78="","",'T-1'!L81)</f>
        <v/>
      </c>
      <c r="CE83" s="101" t="str">
        <f>IF('વિદ્યાર્થી માહિતી'!C78="","",'T-2'!L81)</f>
        <v/>
      </c>
      <c r="CF83" s="101" t="str">
        <f>IF('વિદ્યાર્થી માહિતી'!C78="","",'T-3'!K81)</f>
        <v/>
      </c>
      <c r="CG83" s="102" t="str">
        <f>IF('વિદ્યાર્થી માહિતી'!C78="","",આંતરિક!AR81)</f>
        <v/>
      </c>
      <c r="CH83" s="103" t="str">
        <f>IF('વિદ્યાર્થી માહિતી'!C78="","",ROUND(SUM(CD83:CG83),0))</f>
        <v/>
      </c>
      <c r="CI83" s="104" t="str">
        <f>IF('વિદ્યાર્થી માહિતી'!C78="","",IF(CF83="LEFT","LEFT",ROUND(CH83/2,0)))</f>
        <v/>
      </c>
      <c r="CJ83" s="105" t="str">
        <f>IF('વિદ્યાર્થી માહિતી'!C78="","",'સિદ્ધિ+કૃપા'!Y81)</f>
        <v/>
      </c>
      <c r="CK83" s="101" t="str">
        <f>IF('વિદ્યાર્થી માહિતી'!C78="","",'સિદ્ધિ+કૃપા'!Z81)</f>
        <v/>
      </c>
      <c r="CL83" s="101" t="str">
        <f>IF('વિદ્યાર્થી માહિતી'!C78="","",IF(CF83="LEFT","LEFT",SUM(CI83:CK83)))</f>
        <v/>
      </c>
      <c r="CM83" s="106" t="str">
        <f t="shared" si="22"/>
        <v/>
      </c>
      <c r="CO83" s="41" t="str">
        <f>IF('વિદ્યાર્થી માહિતી'!B78="","",'વિદ્યાર્થી માહિતી'!B78)</f>
        <v/>
      </c>
      <c r="CP83" s="41" t="str">
        <f>IF('વિદ્યાર્થી માહિતી'!C78="","",'વિદ્યાર્થી માહિતી'!C78)</f>
        <v/>
      </c>
      <c r="CQ83" s="101" t="str">
        <f>IF('વિદ્યાર્થી માહિતી'!C78="","",'T-3'!L81)</f>
        <v/>
      </c>
      <c r="CR83" s="101" t="str">
        <f>IF('વિદ્યાર્થી માહિતી'!C78="","",'T-3'!M81)</f>
        <v/>
      </c>
      <c r="CS83" s="102" t="str">
        <f>IF('વિદ્યાર્થી માહિતી'!C78="","",આંતરિક!AV81)</f>
        <v/>
      </c>
      <c r="CT83" s="104" t="str">
        <f>IF('વિદ્યાર્થી માહિતી'!C78="","",SUM(CQ83:CS83))</f>
        <v/>
      </c>
      <c r="CU83" s="105" t="str">
        <f>IF('વિદ્યાર્થી માહિતી'!C78="","",'સિદ્ધિ+કૃપા'!AB81)</f>
        <v/>
      </c>
      <c r="CV83" s="101" t="str">
        <f>IF('વિદ્યાર્થી માહિતી'!C78="","",'સિદ્ધિ+કૃપા'!AC81)</f>
        <v/>
      </c>
      <c r="CW83" s="101" t="str">
        <f>IF('વિદ્યાર્થી માહિતી'!C78="","",SUM(CT83:CV83))</f>
        <v/>
      </c>
      <c r="CX83" s="106" t="str">
        <f t="shared" si="23"/>
        <v/>
      </c>
      <c r="CZ83" s="41" t="str">
        <f>IF('વિદ્યાર્થી માહિતી'!C78="","",'વિદ્યાર્થી માહિતી'!B78)</f>
        <v/>
      </c>
      <c r="DA83" s="41" t="str">
        <f>IF('વિદ્યાર્થી માહિતી'!C78="","",'વિદ્યાર્થી માહિતી'!C78)</f>
        <v/>
      </c>
      <c r="DB83" s="101" t="str">
        <f>IF('વિદ્યાર્થી માહિતી'!C78="","",'T-3'!N81)</f>
        <v/>
      </c>
      <c r="DC83" s="101" t="str">
        <f>IF('વિદ્યાર્થી માહિતી'!C78="","",'T-3'!O81)</f>
        <v/>
      </c>
      <c r="DD83" s="102" t="str">
        <f>IF('વિદ્યાર્થી માહિતી'!C78="","",આંતરિક!AZ81)</f>
        <v/>
      </c>
      <c r="DE83" s="104" t="str">
        <f>IF('વિદ્યાર્થી માહિતી'!C78="","",SUM(DB83:DD83))</f>
        <v/>
      </c>
      <c r="DF83" s="105" t="str">
        <f>IF('વિદ્યાર્થી માહિતી'!C78="","",'સિદ્ધિ+કૃપા'!AE81)</f>
        <v/>
      </c>
      <c r="DG83" s="101" t="str">
        <f>IF('વિદ્યાર્થી માહિતી'!C78="","",'સિદ્ધિ+કૃપા'!AF81)</f>
        <v/>
      </c>
      <c r="DH83" s="101" t="str">
        <f>IF('વિદ્યાર્થી માહિતી'!C78="","",SUM(DE83:DG83))</f>
        <v/>
      </c>
      <c r="DI83" s="106" t="str">
        <f t="shared" si="24"/>
        <v/>
      </c>
      <c r="DJ83" s="25" t="str">
        <f>IF('વિદ્યાર્થી માહિતી'!M78="","",'વિદ્યાર્થી માહિતી'!M78)</f>
        <v/>
      </c>
      <c r="DK83" s="41" t="str">
        <f>IF('વિદ્યાર્થી માહિતી'!C78="","",'વિદ્યાર્થી માહિતી'!B78)</f>
        <v/>
      </c>
      <c r="DL83" s="41" t="str">
        <f>IF('વિદ્યાર્થી માહિતી'!C78="","",'વિદ્યાર્થી માહિતી'!C78)</f>
        <v/>
      </c>
      <c r="DM83" s="101" t="str">
        <f>IF('વિદ્યાર્થી માહિતી'!C78="","",'T-3'!P81)</f>
        <v/>
      </c>
      <c r="DN83" s="101" t="str">
        <f>IF('વિદ્યાર્થી માહિતી'!C78="","",'T-3'!Q81)</f>
        <v/>
      </c>
      <c r="DO83" s="102" t="str">
        <f>IF('વિદ્યાર્થી માહિતી'!C78="","",આંતરિક!BD81)</f>
        <v/>
      </c>
      <c r="DP83" s="104" t="str">
        <f>IF('વિદ્યાર્થી માહિતી'!C78="","",SUM(DM83:DO83))</f>
        <v/>
      </c>
      <c r="DQ83" s="105" t="str">
        <f>IF('વિદ્યાર્થી માહિતી'!C78="","",'સિદ્ધિ+કૃપા'!AH81)</f>
        <v/>
      </c>
      <c r="DR83" s="101" t="str">
        <f>IF('વિદ્યાર્થી માહિતી'!C78="","",'સિદ્ધિ+કૃપા'!AI81)</f>
        <v/>
      </c>
      <c r="DS83" s="101" t="str">
        <f>IF('વિદ્યાર્થી માહિતી'!C78="","",SUM(DP83:DR83))</f>
        <v/>
      </c>
      <c r="DT83" s="106" t="str">
        <f t="shared" si="25"/>
        <v/>
      </c>
      <c r="DU83" s="255" t="str">
        <f>IF('વિદ્યાર્થી માહિતી'!C78="","",IF(I83="LEFT","LEFT",IF(V83="LEFT","LEFT",IF(AI83="LEFT","LEFT",IF(AV83="LEFT","LEFT",IF(BI83="LEFT","LEFT",IF(BV83="LEFT","LEFT",IF(CI83="LEFT","LEFT","P"))))))))</f>
        <v/>
      </c>
      <c r="DV83" s="255" t="str">
        <f>IF('વિદ્યાર્થી માહિતી'!C78="","",IF(DU83="LEFT","LEFT",IF(L83&lt;33,"નાપાસ",IF(Y83&lt;33,"નાપાસ",IF(AL83&lt;33,"નાપાસ",IF(AY83&lt;33,"નાપાસ",IF(BL83&lt;33,"નાપાસ",IF(BY83&lt;33,"નાપાસ",IF(CL83&lt;33,"નાપાસ",IF(CW83&lt;33,"નાપાસ",IF(DH83&lt;33,"નાપાસ",IF(DS83&lt;33,"નાપાસ","પાસ"))))))))))))</f>
        <v/>
      </c>
      <c r="DW83" s="255" t="str">
        <f>IF('વિદ્યાર્થી માહિતી'!C78="","",IF(J83&gt;0,"સિદ્ધિગુણથી પાસ",IF(W83&gt;0,"સિદ્ધિગુણથી પાસ",IF(AJ83&gt;0,"સિદ્ધિગુણથી પાસ",IF(AW83&gt;0,"સિદ્ધિગુણથી પાસ",IF(BJ83&gt;0,"સિદ્ધિગુણથી પાસ",IF(BW83&gt;0,"સિદ્ધિગુણથી પાસ",IF(CJ83&gt;0,"સિદ્ધિગુણથી પાસ",DV83))))))))</f>
        <v/>
      </c>
      <c r="DX83" s="255" t="str">
        <f>IF('વિદ્યાર્થી માહિતી'!C78="","",IF(K83&gt;0,"કૃપાગુણથી પાસ",IF(X83&gt;0,"કૃપાગુણથી પાસ",IF(AK83&gt;0,"કૃપાગુણથી પાસ",IF(AX83&gt;0,"કૃપાગુણથી પાસ",IF(BK83&gt;0,"કૃપાગુણથી પાસ",IF(BX83&gt;0,"કૃપાગુણથી પાસ",IF(CK83&gt;0,"કૃપાગુણથી પાસ",DV83))))))))</f>
        <v/>
      </c>
      <c r="DY83" s="255" t="str">
        <f>IF('સમગ્ર પરિણામ '!DX83="કૃપાગુણથી પાસ","કૃપાગુણથી પાસ",IF(DW83="સિદ્ધિગુણથી પાસ","સિદ્ધિગુણથી પાસ",DX83))</f>
        <v/>
      </c>
      <c r="DZ83" s="130" t="str">
        <f>IF('વિદ્યાર્થી માહિતી'!C78="","",'વિદ્યાર્થી માહિતી'!G78)</f>
        <v/>
      </c>
      <c r="EA83" s="45" t="str">
        <f>'S1'!N80</f>
        <v/>
      </c>
    </row>
    <row r="84" spans="1:131" ht="23.25" customHeight="1" x14ac:dyDescent="0.2">
      <c r="A84" s="41">
        <f>'વિદ્યાર્થી માહિતી'!A79</f>
        <v>78</v>
      </c>
      <c r="B84" s="41" t="str">
        <f>IF('વિદ્યાર્થી માહિતી'!B79="","",'વિદ્યાર્થી માહિતી'!B79)</f>
        <v/>
      </c>
      <c r="C84" s="52" t="str">
        <f>IF('વિદ્યાર્થી માહિતી'!C79="","",'વિદ્યાર્થી માહિતી'!C79)</f>
        <v/>
      </c>
      <c r="D84" s="101" t="str">
        <f>IF('વિદ્યાર્થી માહિતી'!C79="","",'T-1'!F82)</f>
        <v/>
      </c>
      <c r="E84" s="101" t="str">
        <f>IF('વિદ્યાર્થી માહિતી'!C79="","",'T-2'!F82)</f>
        <v/>
      </c>
      <c r="F84" s="101" t="str">
        <f>IF('વિદ્યાર્થી માહિતી'!C79="","",'T-3'!E82)</f>
        <v/>
      </c>
      <c r="G84" s="102" t="str">
        <f>IF('વિદ્યાર્થી માહિતી'!C79="","",આંતરિક!H82)</f>
        <v/>
      </c>
      <c r="H84" s="103" t="str">
        <f t="shared" si="13"/>
        <v/>
      </c>
      <c r="I84" s="104" t="str">
        <f t="shared" si="14"/>
        <v/>
      </c>
      <c r="J84" s="105" t="str">
        <f>IF('વિદ્યાર્થી માહિતી'!C79="","",'સિદ્ધિ+કૃપા'!G82)</f>
        <v/>
      </c>
      <c r="K84" s="101" t="str">
        <f>IF('વિદ્યાર્થી માહિતી'!C79="","",'સિદ્ધિ+કૃપા'!H82)</f>
        <v/>
      </c>
      <c r="L84" s="101" t="str">
        <f t="shared" si="15"/>
        <v/>
      </c>
      <c r="M84" s="106" t="str">
        <f t="shared" si="16"/>
        <v/>
      </c>
      <c r="O84" s="41" t="str">
        <f>IF('વિદ્યાર્થી માહિતી'!B79="","",'વિદ્યાર્થી માહિતી'!B79)</f>
        <v/>
      </c>
      <c r="P84" s="41" t="str">
        <f>IF('વિદ્યાર્થી માહિતી'!C79="","",'વિદ્યાર્થી માહિતી'!C79)</f>
        <v/>
      </c>
      <c r="Q84" s="101" t="str">
        <f>IF('વિદ્યાર્થી માહિતી'!C79="","",'T-1'!G82)</f>
        <v/>
      </c>
      <c r="R84" s="101" t="str">
        <f>IF('વિદ્યાર્થી માહિતી'!C79="","",'T-2'!G82)</f>
        <v/>
      </c>
      <c r="S84" s="101" t="str">
        <f>IF('વિદ્યાર્થી માહિતી'!C79="","",'T-3'!F82)</f>
        <v/>
      </c>
      <c r="T84" s="102" t="str">
        <f>IF('વિદ્યાર્થી માહિતી'!C79="","",આંતરિક!N82)</f>
        <v/>
      </c>
      <c r="U84" s="103" t="str">
        <f>IF('વિદ્યાર્થી માહિતી'!C79="","",ROUND(SUM(Q84:T84),0))</f>
        <v/>
      </c>
      <c r="V84" s="104" t="str">
        <f>IF('વિદ્યાર્થી માહિતી'!C79="","",IF(S84="LEFT","LEFT",ROUND(U84/2,0)))</f>
        <v/>
      </c>
      <c r="W84" s="105" t="str">
        <f>IF('વિદ્યાર્થી માહિતી'!C79="","",'સિદ્ધિ+કૃપા'!J82)</f>
        <v/>
      </c>
      <c r="X84" s="101" t="str">
        <f>IF('વિદ્યાર્થી માહિતી'!C79="","",'સિદ્ધિ+કૃપા'!K82)</f>
        <v/>
      </c>
      <c r="Y84" s="101" t="str">
        <f>IF('વિદ્યાર્થી માહિતી'!C79="","",IF(S84="LEFT","LEFT",SUM(V84:X84)))</f>
        <v/>
      </c>
      <c r="Z84" s="106" t="str">
        <f t="shared" si="17"/>
        <v/>
      </c>
      <c r="AB84" s="41" t="str">
        <f>IF('વિદ્યાર્થી માહિતી'!B79="","",'વિદ્યાર્થી માહિતી'!B79)</f>
        <v/>
      </c>
      <c r="AC84" s="41" t="str">
        <f>IF('વિદ્યાર્થી માહિતી'!C79="","",'વિદ્યાર્થી માહિતી'!C79)</f>
        <v/>
      </c>
      <c r="AD84" s="101" t="str">
        <f>IF('વિદ્યાર્થી માહિતી'!C79="","",'T-1'!H82)</f>
        <v/>
      </c>
      <c r="AE84" s="101" t="str">
        <f>IF('વિદ્યાર્થી માહિતી'!C79="","",'T-2'!H82)</f>
        <v/>
      </c>
      <c r="AF84" s="101" t="str">
        <f>IF('વિદ્યાર્થી માહિતી'!C79="","",'T-3'!G82)</f>
        <v/>
      </c>
      <c r="AG84" s="102" t="str">
        <f>IF('વિદ્યાર્થી માહિતી'!C79="","",આંતરિક!T82)</f>
        <v/>
      </c>
      <c r="AH84" s="103" t="str">
        <f>IF('વિદ્યાર્થી માહિતી'!C79="","",ROUND(SUM(AD84:AG84),0))</f>
        <v/>
      </c>
      <c r="AI84" s="104" t="str">
        <f>IF('વિદ્યાર્થી માહિતી'!C79="","",IF(AF84="LEFT","LEFT",ROUND(AH84/2,0)))</f>
        <v/>
      </c>
      <c r="AJ84" s="105" t="str">
        <f>IF('વિદ્યાર્થી માહિતી'!C79="","",'સિદ્ધિ+કૃપા'!M82)</f>
        <v/>
      </c>
      <c r="AK84" s="101" t="str">
        <f>IF('વિદ્યાર્થી માહિતી'!C79="","",'સિદ્ધિ+કૃપા'!N82)</f>
        <v/>
      </c>
      <c r="AL84" s="101" t="str">
        <f>IF('વિદ્યાર્થી માહિતી'!C79="","",IF(AF84="LEFT","LEFT",SUM(AI84:AK84)))</f>
        <v/>
      </c>
      <c r="AM84" s="106" t="str">
        <f t="shared" si="18"/>
        <v/>
      </c>
      <c r="AO84" s="41" t="str">
        <f>IF('વિદ્યાર્થી માહિતી'!B79="","",'વિદ્યાર્થી માહિતી'!B79)</f>
        <v/>
      </c>
      <c r="AP84" s="41" t="str">
        <f>IF('વિદ્યાર્થી માહિતી'!C79="","",'વિદ્યાર્થી માહિતી'!C79)</f>
        <v/>
      </c>
      <c r="AQ84" s="101" t="str">
        <f>IF('વિદ્યાર્થી માહિતી'!C79="","",'T-1'!I82)</f>
        <v/>
      </c>
      <c r="AR84" s="101" t="str">
        <f>IF('વિદ્યાર્થી માહિતી'!C79="","",'T-2'!I82)</f>
        <v/>
      </c>
      <c r="AS84" s="101" t="str">
        <f>IF('વિદ્યાર્થી માહિતી'!C79="","",'T-3'!H82)</f>
        <v/>
      </c>
      <c r="AT84" s="102" t="str">
        <f>IF('વિદ્યાર્થી માહિતી'!C79="","",આંતરિક!Z82)</f>
        <v/>
      </c>
      <c r="AU84" s="103" t="str">
        <f>IF('વિદ્યાર્થી માહિતી'!C79="","",ROUND(SUM(AQ84:AT84),0))</f>
        <v/>
      </c>
      <c r="AV84" s="104" t="str">
        <f>IF('વિદ્યાર્થી માહિતી'!C79="","",IF(AS84="LEFT","LEFT",ROUND(AU84/2,0)))</f>
        <v/>
      </c>
      <c r="AW84" s="105" t="str">
        <f>IF('વિદ્યાર્થી માહિતી'!C79="","",'સિદ્ધિ+કૃપા'!P82)</f>
        <v/>
      </c>
      <c r="AX84" s="101" t="str">
        <f>IF('વિદ્યાર્થી માહિતી'!C79="","",'સિદ્ધિ+કૃપા'!Q82)</f>
        <v/>
      </c>
      <c r="AY84" s="101" t="str">
        <f>IF('વિદ્યાર્થી માહિતી'!C79="","",IF(AS84="LEFT","LEFT",SUM(AV84:AX84)))</f>
        <v/>
      </c>
      <c r="AZ84" s="106" t="str">
        <f t="shared" si="19"/>
        <v/>
      </c>
      <c r="BB84" s="41" t="str">
        <f>IF('વિદ્યાર્થી માહિતી'!C79="","",'વિદ્યાર્થી માહિતી'!B79)</f>
        <v/>
      </c>
      <c r="BC84" s="41" t="str">
        <f>IF('વિદ્યાર્થી માહિતી'!C79="","",'વિદ્યાર્થી માહિતી'!C79)</f>
        <v/>
      </c>
      <c r="BD84" s="101" t="str">
        <f>IF('વિદ્યાર્થી માહિતી'!C79="","",'T-1'!J82)</f>
        <v/>
      </c>
      <c r="BE84" s="101" t="str">
        <f>IF('વિદ્યાર્થી માહિતી'!C79="","",'T-2'!J82)</f>
        <v/>
      </c>
      <c r="BF84" s="101" t="str">
        <f>IF('વિદ્યાર્થી માહિતી'!C79="","",'T-3'!I82)</f>
        <v/>
      </c>
      <c r="BG84" s="102" t="str">
        <f>IF('વિદ્યાર્થી માહિતી'!C79="","",આંતરિક!AF82)</f>
        <v/>
      </c>
      <c r="BH84" s="103" t="str">
        <f>IF('વિદ્યાર્થી માહિતી'!C79="","",ROUND(SUM(BD84:BG84),0))</f>
        <v/>
      </c>
      <c r="BI84" s="104" t="str">
        <f>IF('વિદ્યાર્થી માહિતી'!C79="","",IF(BF84="LEFT","LEFT",ROUND(BH84/2,0)))</f>
        <v/>
      </c>
      <c r="BJ84" s="105" t="str">
        <f>IF('વિદ્યાર્થી માહિતી'!C79="","",'સિદ્ધિ+કૃપા'!S82)</f>
        <v/>
      </c>
      <c r="BK84" s="101" t="str">
        <f>IF('વિદ્યાર્થી માહિતી'!C79="","",'સિદ્ધિ+કૃપા'!T82)</f>
        <v/>
      </c>
      <c r="BL84" s="101" t="str">
        <f>IF('વિદ્યાર્થી માહિતી'!C79="","",IF(BF84="LEFT","LEFT",SUM(BI84:BK84)))</f>
        <v/>
      </c>
      <c r="BM84" s="106" t="str">
        <f t="shared" si="20"/>
        <v/>
      </c>
      <c r="BO84" s="41" t="str">
        <f>IF('વિદ્યાર્થી માહિતી'!C79="","",'વિદ્યાર્થી માહિતી'!B79)</f>
        <v/>
      </c>
      <c r="BP84" s="41" t="str">
        <f>IF('વિદ્યાર્થી માહિતી'!C79="","",'વિદ્યાર્થી માહિતી'!C79)</f>
        <v/>
      </c>
      <c r="BQ84" s="101" t="str">
        <f>IF('વિદ્યાર્થી માહિતી'!C79="","",'T-1'!K82)</f>
        <v/>
      </c>
      <c r="BR84" s="101" t="str">
        <f>IF('વિદ્યાર્થી માહિતી'!C79="","",'T-2'!K82)</f>
        <v/>
      </c>
      <c r="BS84" s="101" t="str">
        <f>IF('વિદ્યાર્થી માહિતી'!C79="","",'T-3'!J82)</f>
        <v/>
      </c>
      <c r="BT84" s="102" t="str">
        <f>IF('વિદ્યાર્થી માહિતી'!C79="","",આંતરિક!AL82)</f>
        <v/>
      </c>
      <c r="BU84" s="103" t="str">
        <f>IF('વિદ્યાર્થી માહિતી'!C79="","",ROUND(SUM(BQ84:BT84),0))</f>
        <v/>
      </c>
      <c r="BV84" s="104" t="str">
        <f>IF('વિદ્યાર્થી માહિતી'!C79="","",IF(BS84="LEFT","LEFT",ROUND(BU84/2,0)))</f>
        <v/>
      </c>
      <c r="BW84" s="105" t="str">
        <f>IF('વિદ્યાર્થી માહિતી'!C79="","",'સિદ્ધિ+કૃપા'!V82)</f>
        <v/>
      </c>
      <c r="BX84" s="101" t="str">
        <f>IF('વિદ્યાર્થી માહિતી'!C79="","",'સિદ્ધિ+કૃપા'!W82)</f>
        <v/>
      </c>
      <c r="BY84" s="101" t="str">
        <f>IF('વિદ્યાર્થી માહિતી'!C79="","",IF(BS84="LEFT","LEFT",SUM(BV84:BX84)))</f>
        <v/>
      </c>
      <c r="BZ84" s="106" t="str">
        <f t="shared" si="21"/>
        <v/>
      </c>
      <c r="CB84" s="41" t="str">
        <f>IF('વિદ્યાર્થી માહિતી'!C79="","",'વિદ્યાર્થી માહિતી'!B79)</f>
        <v/>
      </c>
      <c r="CC84" s="41" t="str">
        <f>IF('વિદ્યાર્થી માહિતી'!C79="","",'વિદ્યાર્થી માહિતી'!C79)</f>
        <v/>
      </c>
      <c r="CD84" s="101" t="str">
        <f>IF('વિદ્યાર્થી માહિતી'!C79="","",'T-1'!L82)</f>
        <v/>
      </c>
      <c r="CE84" s="101" t="str">
        <f>IF('વિદ્યાર્થી માહિતી'!C79="","",'T-2'!L82)</f>
        <v/>
      </c>
      <c r="CF84" s="101" t="str">
        <f>IF('વિદ્યાર્થી માહિતી'!C79="","",'T-3'!K82)</f>
        <v/>
      </c>
      <c r="CG84" s="102" t="str">
        <f>IF('વિદ્યાર્થી માહિતી'!C79="","",આંતરિક!AR82)</f>
        <v/>
      </c>
      <c r="CH84" s="103" t="str">
        <f>IF('વિદ્યાર્થી માહિતી'!C79="","",ROUND(SUM(CD84:CG84),0))</f>
        <v/>
      </c>
      <c r="CI84" s="104" t="str">
        <f>IF('વિદ્યાર્થી માહિતી'!C79="","",IF(CF84="LEFT","LEFT",ROUND(CH84/2,0)))</f>
        <v/>
      </c>
      <c r="CJ84" s="105" t="str">
        <f>IF('વિદ્યાર્થી માહિતી'!C79="","",'સિદ્ધિ+કૃપા'!Y82)</f>
        <v/>
      </c>
      <c r="CK84" s="101" t="str">
        <f>IF('વિદ્યાર્થી માહિતી'!C79="","",'સિદ્ધિ+કૃપા'!Z82)</f>
        <v/>
      </c>
      <c r="CL84" s="101" t="str">
        <f>IF('વિદ્યાર્થી માહિતી'!C79="","",IF(CF84="LEFT","LEFT",SUM(CI84:CK84)))</f>
        <v/>
      </c>
      <c r="CM84" s="106" t="str">
        <f t="shared" si="22"/>
        <v/>
      </c>
      <c r="CO84" s="41" t="str">
        <f>IF('વિદ્યાર્થી માહિતી'!B79="","",'વિદ્યાર્થી માહિતી'!B79)</f>
        <v/>
      </c>
      <c r="CP84" s="41" t="str">
        <f>IF('વિદ્યાર્થી માહિતી'!C79="","",'વિદ્યાર્થી માહિતી'!C79)</f>
        <v/>
      </c>
      <c r="CQ84" s="101" t="str">
        <f>IF('વિદ્યાર્થી માહિતી'!C79="","",'T-3'!L82)</f>
        <v/>
      </c>
      <c r="CR84" s="101" t="str">
        <f>IF('વિદ્યાર્થી માહિતી'!C79="","",'T-3'!M82)</f>
        <v/>
      </c>
      <c r="CS84" s="102" t="str">
        <f>IF('વિદ્યાર્થી માહિતી'!C79="","",આંતરિક!AV82)</f>
        <v/>
      </c>
      <c r="CT84" s="104" t="str">
        <f>IF('વિદ્યાર્થી માહિતી'!C79="","",SUM(CQ84:CS84))</f>
        <v/>
      </c>
      <c r="CU84" s="105" t="str">
        <f>IF('વિદ્યાર્થી માહિતી'!C79="","",'સિદ્ધિ+કૃપા'!AB82)</f>
        <v/>
      </c>
      <c r="CV84" s="101" t="str">
        <f>IF('વિદ્યાર્થી માહિતી'!C79="","",'સિદ્ધિ+કૃપા'!AC82)</f>
        <v/>
      </c>
      <c r="CW84" s="101" t="str">
        <f>IF('વિદ્યાર્થી માહિતી'!C79="","",SUM(CT84:CV84))</f>
        <v/>
      </c>
      <c r="CX84" s="106" t="str">
        <f t="shared" si="23"/>
        <v/>
      </c>
      <c r="CZ84" s="41" t="str">
        <f>IF('વિદ્યાર્થી માહિતી'!C79="","",'વિદ્યાર્થી માહિતી'!B79)</f>
        <v/>
      </c>
      <c r="DA84" s="41" t="str">
        <f>IF('વિદ્યાર્થી માહિતી'!C79="","",'વિદ્યાર્થી માહિતી'!C79)</f>
        <v/>
      </c>
      <c r="DB84" s="101" t="str">
        <f>IF('વિદ્યાર્થી માહિતી'!C79="","",'T-3'!N82)</f>
        <v/>
      </c>
      <c r="DC84" s="101" t="str">
        <f>IF('વિદ્યાર્થી માહિતી'!C79="","",'T-3'!O82)</f>
        <v/>
      </c>
      <c r="DD84" s="102" t="str">
        <f>IF('વિદ્યાર્થી માહિતી'!C79="","",આંતરિક!AZ82)</f>
        <v/>
      </c>
      <c r="DE84" s="104" t="str">
        <f>IF('વિદ્યાર્થી માહિતી'!C79="","",SUM(DB84:DD84))</f>
        <v/>
      </c>
      <c r="DF84" s="105" t="str">
        <f>IF('વિદ્યાર્થી માહિતી'!C79="","",'સિદ્ધિ+કૃપા'!AE82)</f>
        <v/>
      </c>
      <c r="DG84" s="101" t="str">
        <f>IF('વિદ્યાર્થી માહિતી'!C79="","",'સિદ્ધિ+કૃપા'!AF82)</f>
        <v/>
      </c>
      <c r="DH84" s="101" t="str">
        <f>IF('વિદ્યાર્થી માહિતી'!C79="","",SUM(DE84:DG84))</f>
        <v/>
      </c>
      <c r="DI84" s="106" t="str">
        <f t="shared" si="24"/>
        <v/>
      </c>
      <c r="DJ84" s="25" t="str">
        <f>IF('વિદ્યાર્થી માહિતી'!M79="","",'વિદ્યાર્થી માહિતી'!M79)</f>
        <v/>
      </c>
      <c r="DK84" s="41" t="str">
        <f>IF('વિદ્યાર્થી માહિતી'!C79="","",'વિદ્યાર્થી માહિતી'!B79)</f>
        <v/>
      </c>
      <c r="DL84" s="41" t="str">
        <f>IF('વિદ્યાર્થી માહિતી'!C79="","",'વિદ્યાર્થી માહિતી'!C79)</f>
        <v/>
      </c>
      <c r="DM84" s="101" t="str">
        <f>IF('વિદ્યાર્થી માહિતી'!C79="","",'T-3'!P82)</f>
        <v/>
      </c>
      <c r="DN84" s="101" t="str">
        <f>IF('વિદ્યાર્થી માહિતી'!C79="","",'T-3'!Q82)</f>
        <v/>
      </c>
      <c r="DO84" s="102" t="str">
        <f>IF('વિદ્યાર્થી માહિતી'!C79="","",આંતરિક!BD82)</f>
        <v/>
      </c>
      <c r="DP84" s="104" t="str">
        <f>IF('વિદ્યાર્થી માહિતી'!C79="","",SUM(DM84:DO84))</f>
        <v/>
      </c>
      <c r="DQ84" s="105" t="str">
        <f>IF('વિદ્યાર્થી માહિતી'!C79="","",'સિદ્ધિ+કૃપા'!AH82)</f>
        <v/>
      </c>
      <c r="DR84" s="101" t="str">
        <f>IF('વિદ્યાર્થી માહિતી'!C79="","",'સિદ્ધિ+કૃપા'!AI82)</f>
        <v/>
      </c>
      <c r="DS84" s="101" t="str">
        <f>IF('વિદ્યાર્થી માહિતી'!C79="","",SUM(DP84:DR84))</f>
        <v/>
      </c>
      <c r="DT84" s="106" t="str">
        <f t="shared" si="25"/>
        <v/>
      </c>
      <c r="DU84" s="255" t="str">
        <f>IF('વિદ્યાર્થી માહિતી'!C79="","",IF(I84="LEFT","LEFT",IF(V84="LEFT","LEFT",IF(AI84="LEFT","LEFT",IF(AV84="LEFT","LEFT",IF(BI84="LEFT","LEFT",IF(BV84="LEFT","LEFT",IF(CI84="LEFT","LEFT","P"))))))))</f>
        <v/>
      </c>
      <c r="DV84" s="255" t="str">
        <f>IF('વિદ્યાર્થી માહિતી'!C79="","",IF(DU84="LEFT","LEFT",IF(L84&lt;33,"નાપાસ",IF(Y84&lt;33,"નાપાસ",IF(AL84&lt;33,"નાપાસ",IF(AY84&lt;33,"નાપાસ",IF(BL84&lt;33,"નાપાસ",IF(BY84&lt;33,"નાપાસ",IF(CL84&lt;33,"નાપાસ",IF(CW84&lt;33,"નાપાસ",IF(DH84&lt;33,"નાપાસ",IF(DS84&lt;33,"નાપાસ","પાસ"))))))))))))</f>
        <v/>
      </c>
      <c r="DW84" s="255" t="str">
        <f>IF('વિદ્યાર્થી માહિતી'!C79="","",IF(J84&gt;0,"સિદ્ધિગુણથી પાસ",IF(W84&gt;0,"સિદ્ધિગુણથી પાસ",IF(AJ84&gt;0,"સિદ્ધિગુણથી પાસ",IF(AW84&gt;0,"સિદ્ધિગુણથી પાસ",IF(BJ84&gt;0,"સિદ્ધિગુણથી પાસ",IF(BW84&gt;0,"સિદ્ધિગુણથી પાસ",IF(CJ84&gt;0,"સિદ્ધિગુણથી પાસ",DV84))))))))</f>
        <v/>
      </c>
      <c r="DX84" s="255" t="str">
        <f>IF('વિદ્યાર્થી માહિતી'!C79="","",IF(K84&gt;0,"કૃપાગુણથી પાસ",IF(X84&gt;0,"કૃપાગુણથી પાસ",IF(AK84&gt;0,"કૃપાગુણથી પાસ",IF(AX84&gt;0,"કૃપાગુણથી પાસ",IF(BK84&gt;0,"કૃપાગુણથી પાસ",IF(BX84&gt;0,"કૃપાગુણથી પાસ",IF(CK84&gt;0,"કૃપાગુણથી પાસ",DV84))))))))</f>
        <v/>
      </c>
      <c r="DY84" s="255" t="str">
        <f>IF('સમગ્ર પરિણામ '!DX84="કૃપાગુણથી પાસ","કૃપાગુણથી પાસ",IF(DW84="સિદ્ધિગુણથી પાસ","સિદ્ધિગુણથી પાસ",DX84))</f>
        <v/>
      </c>
      <c r="DZ84" s="130" t="str">
        <f>IF('વિદ્યાર્થી માહિતી'!C79="","",'વિદ્યાર્થી માહિતી'!G79)</f>
        <v/>
      </c>
      <c r="EA84" s="45" t="str">
        <f>'S1'!N81</f>
        <v/>
      </c>
    </row>
    <row r="85" spans="1:131" ht="23.25" customHeight="1" x14ac:dyDescent="0.2">
      <c r="A85" s="41">
        <f>'વિદ્યાર્થી માહિતી'!A80</f>
        <v>79</v>
      </c>
      <c r="B85" s="41" t="str">
        <f>IF('વિદ્યાર્થી માહિતી'!B80="","",'વિદ્યાર્થી માહિતી'!B80)</f>
        <v/>
      </c>
      <c r="C85" s="52" t="str">
        <f>IF('વિદ્યાર્થી માહિતી'!C80="","",'વિદ્યાર્થી માહિતી'!C80)</f>
        <v/>
      </c>
      <c r="D85" s="101" t="str">
        <f>IF('વિદ્યાર્થી માહિતી'!C80="","",'T-1'!F83)</f>
        <v/>
      </c>
      <c r="E85" s="101" t="str">
        <f>IF('વિદ્યાર્થી માહિતી'!C80="","",'T-2'!F83)</f>
        <v/>
      </c>
      <c r="F85" s="101" t="str">
        <f>IF('વિદ્યાર્થી માહિતી'!C80="","",'T-3'!E83)</f>
        <v/>
      </c>
      <c r="G85" s="102" t="str">
        <f>IF('વિદ્યાર્થી માહિતી'!C80="","",આંતરિક!H83)</f>
        <v/>
      </c>
      <c r="H85" s="103" t="str">
        <f t="shared" si="13"/>
        <v/>
      </c>
      <c r="I85" s="104" t="str">
        <f t="shared" si="14"/>
        <v/>
      </c>
      <c r="J85" s="105" t="str">
        <f>IF('વિદ્યાર્થી માહિતી'!C80="","",'સિદ્ધિ+કૃપા'!G83)</f>
        <v/>
      </c>
      <c r="K85" s="101" t="str">
        <f>IF('વિદ્યાર્થી માહિતી'!C80="","",'સિદ્ધિ+કૃપા'!H83)</f>
        <v/>
      </c>
      <c r="L85" s="101" t="str">
        <f t="shared" si="15"/>
        <v/>
      </c>
      <c r="M85" s="106" t="str">
        <f t="shared" si="16"/>
        <v/>
      </c>
      <c r="O85" s="41" t="str">
        <f>IF('વિદ્યાર્થી માહિતી'!B80="","",'વિદ્યાર્થી માહિતી'!B80)</f>
        <v/>
      </c>
      <c r="P85" s="41" t="str">
        <f>IF('વિદ્યાર્થી માહિતી'!C80="","",'વિદ્યાર્થી માહિતી'!C80)</f>
        <v/>
      </c>
      <c r="Q85" s="101" t="str">
        <f>IF('વિદ્યાર્થી માહિતી'!C80="","",'T-1'!G83)</f>
        <v/>
      </c>
      <c r="R85" s="101" t="str">
        <f>IF('વિદ્યાર્થી માહિતી'!C80="","",'T-2'!G83)</f>
        <v/>
      </c>
      <c r="S85" s="101" t="str">
        <f>IF('વિદ્યાર્થી માહિતી'!C80="","",'T-3'!F83)</f>
        <v/>
      </c>
      <c r="T85" s="102" t="str">
        <f>IF('વિદ્યાર્થી માહિતી'!C80="","",આંતરિક!N83)</f>
        <v/>
      </c>
      <c r="U85" s="103" t="str">
        <f>IF('વિદ્યાર્થી માહિતી'!C80="","",ROUND(SUM(Q85:T85),0))</f>
        <v/>
      </c>
      <c r="V85" s="104" t="str">
        <f>IF('વિદ્યાર્થી માહિતી'!C80="","",IF(S85="LEFT","LEFT",ROUND(U85/2,0)))</f>
        <v/>
      </c>
      <c r="W85" s="105" t="str">
        <f>IF('વિદ્યાર્થી માહિતી'!C80="","",'સિદ્ધિ+કૃપા'!J83)</f>
        <v/>
      </c>
      <c r="X85" s="101" t="str">
        <f>IF('વિદ્યાર્થી માહિતી'!C80="","",'સિદ્ધિ+કૃપા'!K83)</f>
        <v/>
      </c>
      <c r="Y85" s="101" t="str">
        <f>IF('વિદ્યાર્થી માહિતી'!C80="","",IF(S85="LEFT","LEFT",SUM(V85:X85)))</f>
        <v/>
      </c>
      <c r="Z85" s="106" t="str">
        <f t="shared" si="17"/>
        <v/>
      </c>
      <c r="AB85" s="41" t="str">
        <f>IF('વિદ્યાર્થી માહિતી'!B80="","",'વિદ્યાર્થી માહિતી'!B80)</f>
        <v/>
      </c>
      <c r="AC85" s="41" t="str">
        <f>IF('વિદ્યાર્થી માહિતી'!C80="","",'વિદ્યાર્થી માહિતી'!C80)</f>
        <v/>
      </c>
      <c r="AD85" s="101" t="str">
        <f>IF('વિદ્યાર્થી માહિતી'!C80="","",'T-1'!H83)</f>
        <v/>
      </c>
      <c r="AE85" s="101" t="str">
        <f>IF('વિદ્યાર્થી માહિતી'!C80="","",'T-2'!H83)</f>
        <v/>
      </c>
      <c r="AF85" s="101" t="str">
        <f>IF('વિદ્યાર્થી માહિતી'!C80="","",'T-3'!G83)</f>
        <v/>
      </c>
      <c r="AG85" s="102" t="str">
        <f>IF('વિદ્યાર્થી માહિતી'!C80="","",આંતરિક!T83)</f>
        <v/>
      </c>
      <c r="AH85" s="103" t="str">
        <f>IF('વિદ્યાર્થી માહિતી'!C80="","",ROUND(SUM(AD85:AG85),0))</f>
        <v/>
      </c>
      <c r="AI85" s="104" t="str">
        <f>IF('વિદ્યાર્થી માહિતી'!C80="","",IF(AF85="LEFT","LEFT",ROUND(AH85/2,0)))</f>
        <v/>
      </c>
      <c r="AJ85" s="105" t="str">
        <f>IF('વિદ્યાર્થી માહિતી'!C80="","",'સિદ્ધિ+કૃપા'!M83)</f>
        <v/>
      </c>
      <c r="AK85" s="101" t="str">
        <f>IF('વિદ્યાર્થી માહિતી'!C80="","",'સિદ્ધિ+કૃપા'!N83)</f>
        <v/>
      </c>
      <c r="AL85" s="101" t="str">
        <f>IF('વિદ્યાર્થી માહિતી'!C80="","",IF(AF85="LEFT","LEFT",SUM(AI85:AK85)))</f>
        <v/>
      </c>
      <c r="AM85" s="106" t="str">
        <f t="shared" si="18"/>
        <v/>
      </c>
      <c r="AO85" s="41" t="str">
        <f>IF('વિદ્યાર્થી માહિતી'!B80="","",'વિદ્યાર્થી માહિતી'!B80)</f>
        <v/>
      </c>
      <c r="AP85" s="41" t="str">
        <f>IF('વિદ્યાર્થી માહિતી'!C80="","",'વિદ્યાર્થી માહિતી'!C80)</f>
        <v/>
      </c>
      <c r="AQ85" s="101" t="str">
        <f>IF('વિદ્યાર્થી માહિતી'!C80="","",'T-1'!I83)</f>
        <v/>
      </c>
      <c r="AR85" s="101" t="str">
        <f>IF('વિદ્યાર્થી માહિતી'!C80="","",'T-2'!I83)</f>
        <v/>
      </c>
      <c r="AS85" s="101" t="str">
        <f>IF('વિદ્યાર્થી માહિતી'!C80="","",'T-3'!H83)</f>
        <v/>
      </c>
      <c r="AT85" s="102" t="str">
        <f>IF('વિદ્યાર્થી માહિતી'!C80="","",આંતરિક!Z83)</f>
        <v/>
      </c>
      <c r="AU85" s="103" t="str">
        <f>IF('વિદ્યાર્થી માહિતી'!C80="","",ROUND(SUM(AQ85:AT85),0))</f>
        <v/>
      </c>
      <c r="AV85" s="104" t="str">
        <f>IF('વિદ્યાર્થી માહિતી'!C80="","",IF(AS85="LEFT","LEFT",ROUND(AU85/2,0)))</f>
        <v/>
      </c>
      <c r="AW85" s="105" t="str">
        <f>IF('વિદ્યાર્થી માહિતી'!C80="","",'સિદ્ધિ+કૃપા'!P83)</f>
        <v/>
      </c>
      <c r="AX85" s="101" t="str">
        <f>IF('વિદ્યાર્થી માહિતી'!C80="","",'સિદ્ધિ+કૃપા'!Q83)</f>
        <v/>
      </c>
      <c r="AY85" s="101" t="str">
        <f>IF('વિદ્યાર્થી માહિતી'!C80="","",IF(AS85="LEFT","LEFT",SUM(AV85:AX85)))</f>
        <v/>
      </c>
      <c r="AZ85" s="106" t="str">
        <f t="shared" si="19"/>
        <v/>
      </c>
      <c r="BB85" s="41" t="str">
        <f>IF('વિદ્યાર્થી માહિતી'!C80="","",'વિદ્યાર્થી માહિતી'!B80)</f>
        <v/>
      </c>
      <c r="BC85" s="41" t="str">
        <f>IF('વિદ્યાર્થી માહિતી'!C80="","",'વિદ્યાર્થી માહિતી'!C80)</f>
        <v/>
      </c>
      <c r="BD85" s="101" t="str">
        <f>IF('વિદ્યાર્થી માહિતી'!C80="","",'T-1'!J83)</f>
        <v/>
      </c>
      <c r="BE85" s="101" t="str">
        <f>IF('વિદ્યાર્થી માહિતી'!C80="","",'T-2'!J83)</f>
        <v/>
      </c>
      <c r="BF85" s="101" t="str">
        <f>IF('વિદ્યાર્થી માહિતી'!C80="","",'T-3'!I83)</f>
        <v/>
      </c>
      <c r="BG85" s="102" t="str">
        <f>IF('વિદ્યાર્થી માહિતી'!C80="","",આંતરિક!AF83)</f>
        <v/>
      </c>
      <c r="BH85" s="103" t="str">
        <f>IF('વિદ્યાર્થી માહિતી'!C80="","",ROUND(SUM(BD85:BG85),0))</f>
        <v/>
      </c>
      <c r="BI85" s="104" t="str">
        <f>IF('વિદ્યાર્થી માહિતી'!C80="","",IF(BF85="LEFT","LEFT",ROUND(BH85/2,0)))</f>
        <v/>
      </c>
      <c r="BJ85" s="105" t="str">
        <f>IF('વિદ્યાર્થી માહિતી'!C80="","",'સિદ્ધિ+કૃપા'!S83)</f>
        <v/>
      </c>
      <c r="BK85" s="101" t="str">
        <f>IF('વિદ્યાર્થી માહિતી'!C80="","",'સિદ્ધિ+કૃપા'!T83)</f>
        <v/>
      </c>
      <c r="BL85" s="101" t="str">
        <f>IF('વિદ્યાર્થી માહિતી'!C80="","",IF(BF85="LEFT","LEFT",SUM(BI85:BK85)))</f>
        <v/>
      </c>
      <c r="BM85" s="106" t="str">
        <f t="shared" si="20"/>
        <v/>
      </c>
      <c r="BO85" s="41" t="str">
        <f>IF('વિદ્યાર્થી માહિતી'!C80="","",'વિદ્યાર્થી માહિતી'!B80)</f>
        <v/>
      </c>
      <c r="BP85" s="41" t="str">
        <f>IF('વિદ્યાર્થી માહિતી'!C80="","",'વિદ્યાર્થી માહિતી'!C80)</f>
        <v/>
      </c>
      <c r="BQ85" s="101" t="str">
        <f>IF('વિદ્યાર્થી માહિતી'!C80="","",'T-1'!K83)</f>
        <v/>
      </c>
      <c r="BR85" s="101" t="str">
        <f>IF('વિદ્યાર્થી માહિતી'!C80="","",'T-2'!K83)</f>
        <v/>
      </c>
      <c r="BS85" s="101" t="str">
        <f>IF('વિદ્યાર્થી માહિતી'!C80="","",'T-3'!J83)</f>
        <v/>
      </c>
      <c r="BT85" s="102" t="str">
        <f>IF('વિદ્યાર્થી માહિતી'!C80="","",આંતરિક!AL83)</f>
        <v/>
      </c>
      <c r="BU85" s="103" t="str">
        <f>IF('વિદ્યાર્થી માહિતી'!C80="","",ROUND(SUM(BQ85:BT85),0))</f>
        <v/>
      </c>
      <c r="BV85" s="104" t="str">
        <f>IF('વિદ્યાર્થી માહિતી'!C80="","",IF(BS85="LEFT","LEFT",ROUND(BU85/2,0)))</f>
        <v/>
      </c>
      <c r="BW85" s="105" t="str">
        <f>IF('વિદ્યાર્થી માહિતી'!C80="","",'સિદ્ધિ+કૃપા'!V83)</f>
        <v/>
      </c>
      <c r="BX85" s="101" t="str">
        <f>IF('વિદ્યાર્થી માહિતી'!C80="","",'સિદ્ધિ+કૃપા'!W83)</f>
        <v/>
      </c>
      <c r="BY85" s="101" t="str">
        <f>IF('વિદ્યાર્થી માહિતી'!C80="","",IF(BS85="LEFT","LEFT",SUM(BV85:BX85)))</f>
        <v/>
      </c>
      <c r="BZ85" s="106" t="str">
        <f t="shared" si="21"/>
        <v/>
      </c>
      <c r="CB85" s="41" t="str">
        <f>IF('વિદ્યાર્થી માહિતી'!C80="","",'વિદ્યાર્થી માહિતી'!B80)</f>
        <v/>
      </c>
      <c r="CC85" s="41" t="str">
        <f>IF('વિદ્યાર્થી માહિતી'!C80="","",'વિદ્યાર્થી માહિતી'!C80)</f>
        <v/>
      </c>
      <c r="CD85" s="101" t="str">
        <f>IF('વિદ્યાર્થી માહિતી'!C80="","",'T-1'!L83)</f>
        <v/>
      </c>
      <c r="CE85" s="101" t="str">
        <f>IF('વિદ્યાર્થી માહિતી'!C80="","",'T-2'!L83)</f>
        <v/>
      </c>
      <c r="CF85" s="101" t="str">
        <f>IF('વિદ્યાર્થી માહિતી'!C80="","",'T-3'!K83)</f>
        <v/>
      </c>
      <c r="CG85" s="102" t="str">
        <f>IF('વિદ્યાર્થી માહિતી'!C80="","",આંતરિક!AR83)</f>
        <v/>
      </c>
      <c r="CH85" s="103" t="str">
        <f>IF('વિદ્યાર્થી માહિતી'!C80="","",ROUND(SUM(CD85:CG85),0))</f>
        <v/>
      </c>
      <c r="CI85" s="104" t="str">
        <f>IF('વિદ્યાર્થી માહિતી'!C80="","",IF(CF85="LEFT","LEFT",ROUND(CH85/2,0)))</f>
        <v/>
      </c>
      <c r="CJ85" s="105" t="str">
        <f>IF('વિદ્યાર્થી માહિતી'!C80="","",'સિદ્ધિ+કૃપા'!Y83)</f>
        <v/>
      </c>
      <c r="CK85" s="101" t="str">
        <f>IF('વિદ્યાર્થી માહિતી'!C80="","",'સિદ્ધિ+કૃપા'!Z83)</f>
        <v/>
      </c>
      <c r="CL85" s="101" t="str">
        <f>IF('વિદ્યાર્થી માહિતી'!C80="","",IF(CF85="LEFT","LEFT",SUM(CI85:CK85)))</f>
        <v/>
      </c>
      <c r="CM85" s="106" t="str">
        <f t="shared" si="22"/>
        <v/>
      </c>
      <c r="CO85" s="41" t="str">
        <f>IF('વિદ્યાર્થી માહિતી'!B80="","",'વિદ્યાર્થી માહિતી'!B80)</f>
        <v/>
      </c>
      <c r="CP85" s="41" t="str">
        <f>IF('વિદ્યાર્થી માહિતી'!C80="","",'વિદ્યાર્થી માહિતી'!C80)</f>
        <v/>
      </c>
      <c r="CQ85" s="101" t="str">
        <f>IF('વિદ્યાર્થી માહિતી'!C80="","",'T-3'!L83)</f>
        <v/>
      </c>
      <c r="CR85" s="101" t="str">
        <f>IF('વિદ્યાર્થી માહિતી'!C80="","",'T-3'!M83)</f>
        <v/>
      </c>
      <c r="CS85" s="102" t="str">
        <f>IF('વિદ્યાર્થી માહિતી'!C80="","",આંતરિક!AV83)</f>
        <v/>
      </c>
      <c r="CT85" s="104" t="str">
        <f>IF('વિદ્યાર્થી માહિતી'!C80="","",SUM(CQ85:CS85))</f>
        <v/>
      </c>
      <c r="CU85" s="105" t="str">
        <f>IF('વિદ્યાર્થી માહિતી'!C80="","",'સિદ્ધિ+કૃપા'!AB83)</f>
        <v/>
      </c>
      <c r="CV85" s="101" t="str">
        <f>IF('વિદ્યાર્થી માહિતી'!C80="","",'સિદ્ધિ+કૃપા'!AC83)</f>
        <v/>
      </c>
      <c r="CW85" s="101" t="str">
        <f>IF('વિદ્યાર્થી માહિતી'!C80="","",SUM(CT85:CV85))</f>
        <v/>
      </c>
      <c r="CX85" s="106" t="str">
        <f t="shared" si="23"/>
        <v/>
      </c>
      <c r="CZ85" s="41" t="str">
        <f>IF('વિદ્યાર્થી માહિતી'!C80="","",'વિદ્યાર્થી માહિતી'!B80)</f>
        <v/>
      </c>
      <c r="DA85" s="41" t="str">
        <f>IF('વિદ્યાર્થી માહિતી'!C80="","",'વિદ્યાર્થી માહિતી'!C80)</f>
        <v/>
      </c>
      <c r="DB85" s="101" t="str">
        <f>IF('વિદ્યાર્થી માહિતી'!C80="","",'T-3'!N83)</f>
        <v/>
      </c>
      <c r="DC85" s="101" t="str">
        <f>IF('વિદ્યાર્થી માહિતી'!C80="","",'T-3'!O83)</f>
        <v/>
      </c>
      <c r="DD85" s="102" t="str">
        <f>IF('વિદ્યાર્થી માહિતી'!C80="","",આંતરિક!AZ83)</f>
        <v/>
      </c>
      <c r="DE85" s="104" t="str">
        <f>IF('વિદ્યાર્થી માહિતી'!C80="","",SUM(DB85:DD85))</f>
        <v/>
      </c>
      <c r="DF85" s="105" t="str">
        <f>IF('વિદ્યાર્થી માહિતી'!C80="","",'સિદ્ધિ+કૃપા'!AE83)</f>
        <v/>
      </c>
      <c r="DG85" s="101" t="str">
        <f>IF('વિદ્યાર્થી માહિતી'!C80="","",'સિદ્ધિ+કૃપા'!AF83)</f>
        <v/>
      </c>
      <c r="DH85" s="101" t="str">
        <f>IF('વિદ્યાર્થી માહિતી'!C80="","",SUM(DE85:DG85))</f>
        <v/>
      </c>
      <c r="DI85" s="106" t="str">
        <f t="shared" si="24"/>
        <v/>
      </c>
      <c r="DJ85" s="25" t="str">
        <f>IF('વિદ્યાર્થી માહિતી'!M80="","",'વિદ્યાર્થી માહિતી'!M80)</f>
        <v/>
      </c>
      <c r="DK85" s="41" t="str">
        <f>IF('વિદ્યાર્થી માહિતી'!C80="","",'વિદ્યાર્થી માહિતી'!B80)</f>
        <v/>
      </c>
      <c r="DL85" s="41" t="str">
        <f>IF('વિદ્યાર્થી માહિતી'!C80="","",'વિદ્યાર્થી માહિતી'!C80)</f>
        <v/>
      </c>
      <c r="DM85" s="101" t="str">
        <f>IF('વિદ્યાર્થી માહિતી'!C80="","",'T-3'!P83)</f>
        <v/>
      </c>
      <c r="DN85" s="101" t="str">
        <f>IF('વિદ્યાર્થી માહિતી'!C80="","",'T-3'!Q83)</f>
        <v/>
      </c>
      <c r="DO85" s="102" t="str">
        <f>IF('વિદ્યાર્થી માહિતી'!C80="","",આંતરિક!BD83)</f>
        <v/>
      </c>
      <c r="DP85" s="104" t="str">
        <f>IF('વિદ્યાર્થી માહિતી'!C80="","",SUM(DM85:DO85))</f>
        <v/>
      </c>
      <c r="DQ85" s="105" t="str">
        <f>IF('વિદ્યાર્થી માહિતી'!C80="","",'સિદ્ધિ+કૃપા'!AH83)</f>
        <v/>
      </c>
      <c r="DR85" s="101" t="str">
        <f>IF('વિદ્યાર્થી માહિતી'!C80="","",'સિદ્ધિ+કૃપા'!AI83)</f>
        <v/>
      </c>
      <c r="DS85" s="101" t="str">
        <f>IF('વિદ્યાર્થી માહિતી'!C80="","",SUM(DP85:DR85))</f>
        <v/>
      </c>
      <c r="DT85" s="106" t="str">
        <f t="shared" si="25"/>
        <v/>
      </c>
      <c r="DU85" s="255" t="str">
        <f>IF('વિદ્યાર્થી માહિતી'!C80="","",IF(I85="LEFT","LEFT",IF(V85="LEFT","LEFT",IF(AI85="LEFT","LEFT",IF(AV85="LEFT","LEFT",IF(BI85="LEFT","LEFT",IF(BV85="LEFT","LEFT",IF(CI85="LEFT","LEFT","P"))))))))</f>
        <v/>
      </c>
      <c r="DV85" s="255" t="str">
        <f>IF('વિદ્યાર્થી માહિતી'!C80="","",IF(DU85="LEFT","LEFT",IF(L85&lt;33,"નાપાસ",IF(Y85&lt;33,"નાપાસ",IF(AL85&lt;33,"નાપાસ",IF(AY85&lt;33,"નાપાસ",IF(BL85&lt;33,"નાપાસ",IF(BY85&lt;33,"નાપાસ",IF(CL85&lt;33,"નાપાસ",IF(CW85&lt;33,"નાપાસ",IF(DH85&lt;33,"નાપાસ",IF(DS85&lt;33,"નાપાસ","પાસ"))))))))))))</f>
        <v/>
      </c>
      <c r="DW85" s="255" t="str">
        <f>IF('વિદ્યાર્થી માહિતી'!C80="","",IF(J85&gt;0,"સિદ્ધિગુણથી પાસ",IF(W85&gt;0,"સિદ્ધિગુણથી પાસ",IF(AJ85&gt;0,"સિદ્ધિગુણથી પાસ",IF(AW85&gt;0,"સિદ્ધિગુણથી પાસ",IF(BJ85&gt;0,"સિદ્ધિગુણથી પાસ",IF(BW85&gt;0,"સિદ્ધિગુણથી પાસ",IF(CJ85&gt;0,"સિદ્ધિગુણથી પાસ",DV85))))))))</f>
        <v/>
      </c>
      <c r="DX85" s="255" t="str">
        <f>IF('વિદ્યાર્થી માહિતી'!C80="","",IF(K85&gt;0,"કૃપાગુણથી પાસ",IF(X85&gt;0,"કૃપાગુણથી પાસ",IF(AK85&gt;0,"કૃપાગુણથી પાસ",IF(AX85&gt;0,"કૃપાગુણથી પાસ",IF(BK85&gt;0,"કૃપાગુણથી પાસ",IF(BX85&gt;0,"કૃપાગુણથી પાસ",IF(CK85&gt;0,"કૃપાગુણથી પાસ",DV85))))))))</f>
        <v/>
      </c>
      <c r="DY85" s="255" t="str">
        <f>IF('સમગ્ર પરિણામ '!DX85="કૃપાગુણથી પાસ","કૃપાગુણથી પાસ",IF(DW85="સિદ્ધિગુણથી પાસ","સિદ્ધિગુણથી પાસ",DX85))</f>
        <v/>
      </c>
      <c r="DZ85" s="130" t="str">
        <f>IF('વિદ્યાર્થી માહિતી'!C80="","",'વિદ્યાર્થી માહિતી'!G80)</f>
        <v/>
      </c>
      <c r="EA85" s="45" t="str">
        <f>'S1'!N82</f>
        <v/>
      </c>
    </row>
    <row r="86" spans="1:131" ht="23.25" customHeight="1" x14ac:dyDescent="0.2">
      <c r="A86" s="41">
        <f>'વિદ્યાર્થી માહિતી'!A81</f>
        <v>80</v>
      </c>
      <c r="B86" s="41" t="str">
        <f>IF('વિદ્યાર્થી માહિતી'!B81="","",'વિદ્યાર્થી માહિતી'!B81)</f>
        <v/>
      </c>
      <c r="C86" s="52" t="str">
        <f>IF('વિદ્યાર્થી માહિતી'!C81="","",'વિદ્યાર્થી માહિતી'!C81)</f>
        <v/>
      </c>
      <c r="D86" s="101" t="str">
        <f>IF('વિદ્યાર્થી માહિતી'!C81="","",'T-1'!F84)</f>
        <v/>
      </c>
      <c r="E86" s="101" t="str">
        <f>IF('વિદ્યાર્થી માહિતી'!C81="","",'T-2'!F84)</f>
        <v/>
      </c>
      <c r="F86" s="101" t="str">
        <f>IF('વિદ્યાર્થી માહિતી'!C81="","",'T-3'!E84)</f>
        <v/>
      </c>
      <c r="G86" s="102" t="str">
        <f>IF('વિદ્યાર્થી માહિતી'!C81="","",આંતરિક!H84)</f>
        <v/>
      </c>
      <c r="H86" s="103" t="str">
        <f t="shared" si="13"/>
        <v/>
      </c>
      <c r="I86" s="104" t="str">
        <f t="shared" si="14"/>
        <v/>
      </c>
      <c r="J86" s="105" t="str">
        <f>IF('વિદ્યાર્થી માહિતી'!C81="","",'સિદ્ધિ+કૃપા'!G84)</f>
        <v/>
      </c>
      <c r="K86" s="101" t="str">
        <f>IF('વિદ્યાર્થી માહિતી'!C81="","",'સિદ્ધિ+કૃપા'!H84)</f>
        <v/>
      </c>
      <c r="L86" s="101" t="str">
        <f t="shared" si="15"/>
        <v/>
      </c>
      <c r="M86" s="106" t="str">
        <f t="shared" si="16"/>
        <v/>
      </c>
      <c r="O86" s="41" t="str">
        <f>IF('વિદ્યાર્થી માહિતી'!B81="","",'વિદ્યાર્થી માહિતી'!B81)</f>
        <v/>
      </c>
      <c r="P86" s="41" t="str">
        <f>IF('વિદ્યાર્થી માહિતી'!C81="","",'વિદ્યાર્થી માહિતી'!C81)</f>
        <v/>
      </c>
      <c r="Q86" s="101" t="str">
        <f>IF('વિદ્યાર્થી માહિતી'!C81="","",'T-1'!G84)</f>
        <v/>
      </c>
      <c r="R86" s="101" t="str">
        <f>IF('વિદ્યાર્થી માહિતી'!C81="","",'T-2'!G84)</f>
        <v/>
      </c>
      <c r="S86" s="101" t="str">
        <f>IF('વિદ્યાર્થી માહિતી'!C81="","",'T-3'!F84)</f>
        <v/>
      </c>
      <c r="T86" s="102" t="str">
        <f>IF('વિદ્યાર્થી માહિતી'!C81="","",આંતરિક!N84)</f>
        <v/>
      </c>
      <c r="U86" s="103" t="str">
        <f>IF('વિદ્યાર્થી માહિતી'!C81="","",ROUND(SUM(Q86:T86),0))</f>
        <v/>
      </c>
      <c r="V86" s="104" t="str">
        <f>IF('વિદ્યાર્થી માહિતી'!C81="","",IF(S86="LEFT","LEFT",ROUND(U86/2,0)))</f>
        <v/>
      </c>
      <c r="W86" s="105" t="str">
        <f>IF('વિદ્યાર્થી માહિતી'!C81="","",'સિદ્ધિ+કૃપા'!J84)</f>
        <v/>
      </c>
      <c r="X86" s="101" t="str">
        <f>IF('વિદ્યાર્થી માહિતી'!C81="","",'સિદ્ધિ+કૃપા'!K84)</f>
        <v/>
      </c>
      <c r="Y86" s="101" t="str">
        <f>IF('વિદ્યાર્થી માહિતી'!C81="","",IF(S86="LEFT","LEFT",SUM(V86:X86)))</f>
        <v/>
      </c>
      <c r="Z86" s="106" t="str">
        <f t="shared" si="17"/>
        <v/>
      </c>
      <c r="AB86" s="41" t="str">
        <f>IF('વિદ્યાર્થી માહિતી'!B81="","",'વિદ્યાર્થી માહિતી'!B81)</f>
        <v/>
      </c>
      <c r="AC86" s="41" t="str">
        <f>IF('વિદ્યાર્થી માહિતી'!C81="","",'વિદ્યાર્થી માહિતી'!C81)</f>
        <v/>
      </c>
      <c r="AD86" s="101" t="str">
        <f>IF('વિદ્યાર્થી માહિતી'!C81="","",'T-1'!H84)</f>
        <v/>
      </c>
      <c r="AE86" s="101" t="str">
        <f>IF('વિદ્યાર્થી માહિતી'!C81="","",'T-2'!H84)</f>
        <v/>
      </c>
      <c r="AF86" s="101" t="str">
        <f>IF('વિદ્યાર્થી માહિતી'!C81="","",'T-3'!G84)</f>
        <v/>
      </c>
      <c r="AG86" s="102" t="str">
        <f>IF('વિદ્યાર્થી માહિતી'!C81="","",આંતરિક!T84)</f>
        <v/>
      </c>
      <c r="AH86" s="103" t="str">
        <f>IF('વિદ્યાર્થી માહિતી'!C81="","",ROUND(SUM(AD86:AG86),0))</f>
        <v/>
      </c>
      <c r="AI86" s="104" t="str">
        <f>IF('વિદ્યાર્થી માહિતી'!C81="","",IF(AF86="LEFT","LEFT",ROUND(AH86/2,0)))</f>
        <v/>
      </c>
      <c r="AJ86" s="105" t="str">
        <f>IF('વિદ્યાર્થી માહિતી'!C81="","",'સિદ્ધિ+કૃપા'!M84)</f>
        <v/>
      </c>
      <c r="AK86" s="101" t="str">
        <f>IF('વિદ્યાર્થી માહિતી'!C81="","",'સિદ્ધિ+કૃપા'!N84)</f>
        <v/>
      </c>
      <c r="AL86" s="101" t="str">
        <f>IF('વિદ્યાર્થી માહિતી'!C81="","",IF(AF86="LEFT","LEFT",SUM(AI86:AK86)))</f>
        <v/>
      </c>
      <c r="AM86" s="106" t="str">
        <f t="shared" si="18"/>
        <v/>
      </c>
      <c r="AO86" s="41" t="str">
        <f>IF('વિદ્યાર્થી માહિતી'!B81="","",'વિદ્યાર્થી માહિતી'!B81)</f>
        <v/>
      </c>
      <c r="AP86" s="41" t="str">
        <f>IF('વિદ્યાર્થી માહિતી'!C81="","",'વિદ્યાર્થી માહિતી'!C81)</f>
        <v/>
      </c>
      <c r="AQ86" s="101" t="str">
        <f>IF('વિદ્યાર્થી માહિતી'!C81="","",'T-1'!I84)</f>
        <v/>
      </c>
      <c r="AR86" s="101" t="str">
        <f>IF('વિદ્યાર્થી માહિતી'!C81="","",'T-2'!I84)</f>
        <v/>
      </c>
      <c r="AS86" s="101" t="str">
        <f>IF('વિદ્યાર્થી માહિતી'!C81="","",'T-3'!H84)</f>
        <v/>
      </c>
      <c r="AT86" s="102" t="str">
        <f>IF('વિદ્યાર્થી માહિતી'!C81="","",આંતરિક!Z84)</f>
        <v/>
      </c>
      <c r="AU86" s="103" t="str">
        <f>IF('વિદ્યાર્થી માહિતી'!C81="","",ROUND(SUM(AQ86:AT86),0))</f>
        <v/>
      </c>
      <c r="AV86" s="104" t="str">
        <f>IF('વિદ્યાર્થી માહિતી'!C81="","",IF(AS86="LEFT","LEFT",ROUND(AU86/2,0)))</f>
        <v/>
      </c>
      <c r="AW86" s="105" t="str">
        <f>IF('વિદ્યાર્થી માહિતી'!C81="","",'સિદ્ધિ+કૃપા'!P84)</f>
        <v/>
      </c>
      <c r="AX86" s="101" t="str">
        <f>IF('વિદ્યાર્થી માહિતી'!C81="","",'સિદ્ધિ+કૃપા'!Q84)</f>
        <v/>
      </c>
      <c r="AY86" s="101" t="str">
        <f>IF('વિદ્યાર્થી માહિતી'!C81="","",IF(AS86="LEFT","LEFT",SUM(AV86:AX86)))</f>
        <v/>
      </c>
      <c r="AZ86" s="106" t="str">
        <f t="shared" si="19"/>
        <v/>
      </c>
      <c r="BB86" s="41" t="str">
        <f>IF('વિદ્યાર્થી માહિતી'!C81="","",'વિદ્યાર્થી માહિતી'!B81)</f>
        <v/>
      </c>
      <c r="BC86" s="41" t="str">
        <f>IF('વિદ્યાર્થી માહિતી'!C81="","",'વિદ્યાર્થી માહિતી'!C81)</f>
        <v/>
      </c>
      <c r="BD86" s="101" t="str">
        <f>IF('વિદ્યાર્થી માહિતી'!C81="","",'T-1'!J84)</f>
        <v/>
      </c>
      <c r="BE86" s="101" t="str">
        <f>IF('વિદ્યાર્થી માહિતી'!C81="","",'T-2'!J84)</f>
        <v/>
      </c>
      <c r="BF86" s="101" t="str">
        <f>IF('વિદ્યાર્થી માહિતી'!C81="","",'T-3'!I84)</f>
        <v/>
      </c>
      <c r="BG86" s="102" t="str">
        <f>IF('વિદ્યાર્થી માહિતી'!C81="","",આંતરિક!AF84)</f>
        <v/>
      </c>
      <c r="BH86" s="103" t="str">
        <f>IF('વિદ્યાર્થી માહિતી'!C81="","",ROUND(SUM(BD86:BG86),0))</f>
        <v/>
      </c>
      <c r="BI86" s="104" t="str">
        <f>IF('વિદ્યાર્થી માહિતી'!C81="","",IF(BF86="LEFT","LEFT",ROUND(BH86/2,0)))</f>
        <v/>
      </c>
      <c r="BJ86" s="105" t="str">
        <f>IF('વિદ્યાર્થી માહિતી'!C81="","",'સિદ્ધિ+કૃપા'!S84)</f>
        <v/>
      </c>
      <c r="BK86" s="101" t="str">
        <f>IF('વિદ્યાર્થી માહિતી'!C81="","",'સિદ્ધિ+કૃપા'!T84)</f>
        <v/>
      </c>
      <c r="BL86" s="101" t="str">
        <f>IF('વિદ્યાર્થી માહિતી'!C81="","",IF(BF86="LEFT","LEFT",SUM(BI86:BK86)))</f>
        <v/>
      </c>
      <c r="BM86" s="106" t="str">
        <f t="shared" si="20"/>
        <v/>
      </c>
      <c r="BO86" s="41" t="str">
        <f>IF('વિદ્યાર્થી માહિતી'!C81="","",'વિદ્યાર્થી માહિતી'!B81)</f>
        <v/>
      </c>
      <c r="BP86" s="41" t="str">
        <f>IF('વિદ્યાર્થી માહિતી'!C81="","",'વિદ્યાર્થી માહિતી'!C81)</f>
        <v/>
      </c>
      <c r="BQ86" s="101" t="str">
        <f>IF('વિદ્યાર્થી માહિતી'!C81="","",'T-1'!K84)</f>
        <v/>
      </c>
      <c r="BR86" s="101" t="str">
        <f>IF('વિદ્યાર્થી માહિતી'!C81="","",'T-2'!K84)</f>
        <v/>
      </c>
      <c r="BS86" s="101" t="str">
        <f>IF('વિદ્યાર્થી માહિતી'!C81="","",'T-3'!J84)</f>
        <v/>
      </c>
      <c r="BT86" s="102" t="str">
        <f>IF('વિદ્યાર્થી માહિતી'!C81="","",આંતરિક!AL84)</f>
        <v/>
      </c>
      <c r="BU86" s="103" t="str">
        <f>IF('વિદ્યાર્થી માહિતી'!C81="","",ROUND(SUM(BQ86:BT86),0))</f>
        <v/>
      </c>
      <c r="BV86" s="104" t="str">
        <f>IF('વિદ્યાર્થી માહિતી'!C81="","",IF(BS86="LEFT","LEFT",ROUND(BU86/2,0)))</f>
        <v/>
      </c>
      <c r="BW86" s="105" t="str">
        <f>IF('વિદ્યાર્થી માહિતી'!C81="","",'સિદ્ધિ+કૃપા'!V84)</f>
        <v/>
      </c>
      <c r="BX86" s="101" t="str">
        <f>IF('વિદ્યાર્થી માહિતી'!C81="","",'સિદ્ધિ+કૃપા'!W84)</f>
        <v/>
      </c>
      <c r="BY86" s="101" t="str">
        <f>IF('વિદ્યાર્થી માહિતી'!C81="","",IF(BS86="LEFT","LEFT",SUM(BV86:BX86)))</f>
        <v/>
      </c>
      <c r="BZ86" s="106" t="str">
        <f t="shared" si="21"/>
        <v/>
      </c>
      <c r="CB86" s="41" t="str">
        <f>IF('વિદ્યાર્થી માહિતી'!C81="","",'વિદ્યાર્થી માહિતી'!B81)</f>
        <v/>
      </c>
      <c r="CC86" s="41" t="str">
        <f>IF('વિદ્યાર્થી માહિતી'!C81="","",'વિદ્યાર્થી માહિતી'!C81)</f>
        <v/>
      </c>
      <c r="CD86" s="101" t="str">
        <f>IF('વિદ્યાર્થી માહિતી'!C81="","",'T-1'!L84)</f>
        <v/>
      </c>
      <c r="CE86" s="101" t="str">
        <f>IF('વિદ્યાર્થી માહિતી'!C81="","",'T-2'!L84)</f>
        <v/>
      </c>
      <c r="CF86" s="101" t="str">
        <f>IF('વિદ્યાર્થી માહિતી'!C81="","",'T-3'!K84)</f>
        <v/>
      </c>
      <c r="CG86" s="102" t="str">
        <f>IF('વિદ્યાર્થી માહિતી'!C81="","",આંતરિક!AR84)</f>
        <v/>
      </c>
      <c r="CH86" s="103" t="str">
        <f>IF('વિદ્યાર્થી માહિતી'!C81="","",ROUND(SUM(CD86:CG86),0))</f>
        <v/>
      </c>
      <c r="CI86" s="104" t="str">
        <f>IF('વિદ્યાર્થી માહિતી'!C81="","",IF(CF86="LEFT","LEFT",ROUND(CH86/2,0)))</f>
        <v/>
      </c>
      <c r="CJ86" s="105" t="str">
        <f>IF('વિદ્યાર્થી માહિતી'!C81="","",'સિદ્ધિ+કૃપા'!Y84)</f>
        <v/>
      </c>
      <c r="CK86" s="101" t="str">
        <f>IF('વિદ્યાર્થી માહિતી'!C81="","",'સિદ્ધિ+કૃપા'!Z84)</f>
        <v/>
      </c>
      <c r="CL86" s="101" t="str">
        <f>IF('વિદ્યાર્થી માહિતી'!C81="","",IF(CF86="LEFT","LEFT",SUM(CI86:CK86)))</f>
        <v/>
      </c>
      <c r="CM86" s="106" t="str">
        <f t="shared" si="22"/>
        <v/>
      </c>
      <c r="CO86" s="41" t="str">
        <f>IF('વિદ્યાર્થી માહિતી'!B81="","",'વિદ્યાર્થી માહિતી'!B81)</f>
        <v/>
      </c>
      <c r="CP86" s="41" t="str">
        <f>IF('વિદ્યાર્થી માહિતી'!C81="","",'વિદ્યાર્થી માહિતી'!C81)</f>
        <v/>
      </c>
      <c r="CQ86" s="101" t="str">
        <f>IF('વિદ્યાર્થી માહિતી'!C81="","",'T-3'!L84)</f>
        <v/>
      </c>
      <c r="CR86" s="101" t="str">
        <f>IF('વિદ્યાર્થી માહિતી'!C81="","",'T-3'!M84)</f>
        <v/>
      </c>
      <c r="CS86" s="102" t="str">
        <f>IF('વિદ્યાર્થી માહિતી'!C81="","",આંતરિક!AV84)</f>
        <v/>
      </c>
      <c r="CT86" s="104" t="str">
        <f>IF('વિદ્યાર્થી માહિતી'!C81="","",SUM(CQ86:CS86))</f>
        <v/>
      </c>
      <c r="CU86" s="105" t="str">
        <f>IF('વિદ્યાર્થી માહિતી'!C81="","",'સિદ્ધિ+કૃપા'!AB84)</f>
        <v/>
      </c>
      <c r="CV86" s="101" t="str">
        <f>IF('વિદ્યાર્થી માહિતી'!C81="","",'સિદ્ધિ+કૃપા'!AC84)</f>
        <v/>
      </c>
      <c r="CW86" s="101" t="str">
        <f>IF('વિદ્યાર્થી માહિતી'!C81="","",SUM(CT86:CV86))</f>
        <v/>
      </c>
      <c r="CX86" s="106" t="str">
        <f t="shared" si="23"/>
        <v/>
      </c>
      <c r="CZ86" s="41" t="str">
        <f>IF('વિદ્યાર્થી માહિતી'!C81="","",'વિદ્યાર્થી માહિતી'!B81)</f>
        <v/>
      </c>
      <c r="DA86" s="41" t="str">
        <f>IF('વિદ્યાર્થી માહિતી'!C81="","",'વિદ્યાર્થી માહિતી'!C81)</f>
        <v/>
      </c>
      <c r="DB86" s="101" t="str">
        <f>IF('વિદ્યાર્થી માહિતી'!C81="","",'T-3'!N84)</f>
        <v/>
      </c>
      <c r="DC86" s="101" t="str">
        <f>IF('વિદ્યાર્થી માહિતી'!C81="","",'T-3'!O84)</f>
        <v/>
      </c>
      <c r="DD86" s="102" t="str">
        <f>IF('વિદ્યાર્થી માહિતી'!C81="","",આંતરિક!AZ84)</f>
        <v/>
      </c>
      <c r="DE86" s="104" t="str">
        <f>IF('વિદ્યાર્થી માહિતી'!C81="","",SUM(DB86:DD86))</f>
        <v/>
      </c>
      <c r="DF86" s="105" t="str">
        <f>IF('વિદ્યાર્થી માહિતી'!C81="","",'સિદ્ધિ+કૃપા'!AE84)</f>
        <v/>
      </c>
      <c r="DG86" s="101" t="str">
        <f>IF('વિદ્યાર્થી માહિતી'!C81="","",'સિદ્ધિ+કૃપા'!AF84)</f>
        <v/>
      </c>
      <c r="DH86" s="101" t="str">
        <f>IF('વિદ્યાર્થી માહિતી'!C81="","",SUM(DE86:DG86))</f>
        <v/>
      </c>
      <c r="DI86" s="106" t="str">
        <f t="shared" si="24"/>
        <v/>
      </c>
      <c r="DJ86" s="25" t="str">
        <f>IF('વિદ્યાર્થી માહિતી'!M81="","",'વિદ્યાર્થી માહિતી'!M81)</f>
        <v/>
      </c>
      <c r="DK86" s="41" t="str">
        <f>IF('વિદ્યાર્થી માહિતી'!C81="","",'વિદ્યાર્થી માહિતી'!B81)</f>
        <v/>
      </c>
      <c r="DL86" s="41" t="str">
        <f>IF('વિદ્યાર્થી માહિતી'!C81="","",'વિદ્યાર્થી માહિતી'!C81)</f>
        <v/>
      </c>
      <c r="DM86" s="101" t="str">
        <f>IF('વિદ્યાર્થી માહિતી'!C81="","",'T-3'!P84)</f>
        <v/>
      </c>
      <c r="DN86" s="101" t="str">
        <f>IF('વિદ્યાર્થી માહિતી'!C81="","",'T-3'!Q84)</f>
        <v/>
      </c>
      <c r="DO86" s="102" t="str">
        <f>IF('વિદ્યાર્થી માહિતી'!C81="","",આંતરિક!BD84)</f>
        <v/>
      </c>
      <c r="DP86" s="104" t="str">
        <f>IF('વિદ્યાર્થી માહિતી'!C81="","",SUM(DM86:DO86))</f>
        <v/>
      </c>
      <c r="DQ86" s="105" t="str">
        <f>IF('વિદ્યાર્થી માહિતી'!C81="","",'સિદ્ધિ+કૃપા'!AH84)</f>
        <v/>
      </c>
      <c r="DR86" s="101" t="str">
        <f>IF('વિદ્યાર્થી માહિતી'!C81="","",'સિદ્ધિ+કૃપા'!AI84)</f>
        <v/>
      </c>
      <c r="DS86" s="101" t="str">
        <f>IF('વિદ્યાર્થી માહિતી'!C81="","",SUM(DP86:DR86))</f>
        <v/>
      </c>
      <c r="DT86" s="106" t="str">
        <f t="shared" si="25"/>
        <v/>
      </c>
      <c r="DU86" s="255" t="str">
        <f>IF('વિદ્યાર્થી માહિતી'!C81="","",IF(I86="LEFT","LEFT",IF(V86="LEFT","LEFT",IF(AI86="LEFT","LEFT",IF(AV86="LEFT","LEFT",IF(BI86="LEFT","LEFT",IF(BV86="LEFT","LEFT",IF(CI86="LEFT","LEFT","P"))))))))</f>
        <v/>
      </c>
      <c r="DV86" s="255" t="str">
        <f>IF('વિદ્યાર્થી માહિતી'!C81="","",IF(DU86="LEFT","LEFT",IF(L86&lt;33,"નાપાસ",IF(Y86&lt;33,"નાપાસ",IF(AL86&lt;33,"નાપાસ",IF(AY86&lt;33,"નાપાસ",IF(BL86&lt;33,"નાપાસ",IF(BY86&lt;33,"નાપાસ",IF(CL86&lt;33,"નાપાસ",IF(CW86&lt;33,"નાપાસ",IF(DH86&lt;33,"નાપાસ",IF(DS86&lt;33,"નાપાસ","પાસ"))))))))))))</f>
        <v/>
      </c>
      <c r="DW86" s="255" t="str">
        <f>IF('વિદ્યાર્થી માહિતી'!C81="","",IF(J86&gt;0,"સિદ્ધિગુણથી પાસ",IF(W86&gt;0,"સિદ્ધિગુણથી પાસ",IF(AJ86&gt;0,"સિદ્ધિગુણથી પાસ",IF(AW86&gt;0,"સિદ્ધિગુણથી પાસ",IF(BJ86&gt;0,"સિદ્ધિગુણથી પાસ",IF(BW86&gt;0,"સિદ્ધિગુણથી પાસ",IF(CJ86&gt;0,"સિદ્ધિગુણથી પાસ",DV86))))))))</f>
        <v/>
      </c>
      <c r="DX86" s="255" t="str">
        <f>IF('વિદ્યાર્થી માહિતી'!C81="","",IF(K86&gt;0,"કૃપાગુણથી પાસ",IF(X86&gt;0,"કૃપાગુણથી પાસ",IF(AK86&gt;0,"કૃપાગુણથી પાસ",IF(AX86&gt;0,"કૃપાગુણથી પાસ",IF(BK86&gt;0,"કૃપાગુણથી પાસ",IF(BX86&gt;0,"કૃપાગુણથી પાસ",IF(CK86&gt;0,"કૃપાગુણથી પાસ",DV86))))))))</f>
        <v/>
      </c>
      <c r="DY86" s="255" t="str">
        <f>IF('સમગ્ર પરિણામ '!DX86="કૃપાગુણથી પાસ","કૃપાગુણથી પાસ",IF(DW86="સિદ્ધિગુણથી પાસ","સિદ્ધિગુણથી પાસ",DX86))</f>
        <v/>
      </c>
      <c r="DZ86" s="130" t="str">
        <f>IF('વિદ્યાર્થી માહિતી'!C81="","",'વિદ્યાર્થી માહિતી'!G81)</f>
        <v/>
      </c>
      <c r="EA86" s="45" t="str">
        <f>'S1'!N83</f>
        <v/>
      </c>
    </row>
    <row r="87" spans="1:131" ht="23.25" customHeight="1" x14ac:dyDescent="0.2">
      <c r="A87" s="41">
        <f>'વિદ્યાર્થી માહિતી'!A82</f>
        <v>81</v>
      </c>
      <c r="B87" s="41" t="str">
        <f>IF('વિદ્યાર્થી માહિતી'!B82="","",'વિદ્યાર્થી માહિતી'!B82)</f>
        <v/>
      </c>
      <c r="C87" s="52" t="str">
        <f>IF('વિદ્યાર્થી માહિતી'!C82="","",'વિદ્યાર્થી માહિતી'!C82)</f>
        <v/>
      </c>
      <c r="D87" s="101" t="str">
        <f>IF('વિદ્યાર્થી માહિતી'!C82="","",'T-1'!F85)</f>
        <v/>
      </c>
      <c r="E87" s="101" t="str">
        <f>IF('વિદ્યાર્થી માહિતી'!C82="","",'T-2'!F85)</f>
        <v/>
      </c>
      <c r="F87" s="101" t="str">
        <f>IF('વિદ્યાર્થી માહિતી'!C82="","",'T-3'!E85)</f>
        <v/>
      </c>
      <c r="G87" s="102" t="str">
        <f>IF('વિદ્યાર્થી માહિતી'!C82="","",આંતરિક!H85)</f>
        <v/>
      </c>
      <c r="H87" s="103" t="str">
        <f t="shared" si="13"/>
        <v/>
      </c>
      <c r="I87" s="104" t="str">
        <f t="shared" si="14"/>
        <v/>
      </c>
      <c r="J87" s="105" t="str">
        <f>IF('વિદ્યાર્થી માહિતી'!C82="","",'સિદ્ધિ+કૃપા'!G85)</f>
        <v/>
      </c>
      <c r="K87" s="101" t="str">
        <f>IF('વિદ્યાર્થી માહિતી'!C82="","",'સિદ્ધિ+કૃપા'!H85)</f>
        <v/>
      </c>
      <c r="L87" s="101" t="str">
        <f t="shared" si="15"/>
        <v/>
      </c>
      <c r="M87" s="106" t="str">
        <f t="shared" si="16"/>
        <v/>
      </c>
      <c r="O87" s="41" t="str">
        <f>IF('વિદ્યાર્થી માહિતી'!B82="","",'વિદ્યાર્થી માહિતી'!B82)</f>
        <v/>
      </c>
      <c r="P87" s="41" t="str">
        <f>IF('વિદ્યાર્થી માહિતી'!C82="","",'વિદ્યાર્થી માહિતી'!C82)</f>
        <v/>
      </c>
      <c r="Q87" s="101" t="str">
        <f>IF('વિદ્યાર્થી માહિતી'!C82="","",'T-1'!G85)</f>
        <v/>
      </c>
      <c r="R87" s="101" t="str">
        <f>IF('વિદ્યાર્થી માહિતી'!C82="","",'T-2'!G85)</f>
        <v/>
      </c>
      <c r="S87" s="101" t="str">
        <f>IF('વિદ્યાર્થી માહિતી'!C82="","",'T-3'!F85)</f>
        <v/>
      </c>
      <c r="T87" s="102" t="str">
        <f>IF('વિદ્યાર્થી માહિતી'!C82="","",આંતરિક!N85)</f>
        <v/>
      </c>
      <c r="U87" s="103" t="str">
        <f>IF('વિદ્યાર્થી માહિતી'!C82="","",ROUND(SUM(Q87:T87),0))</f>
        <v/>
      </c>
      <c r="V87" s="104" t="str">
        <f>IF('વિદ્યાર્થી માહિતી'!C82="","",IF(S87="LEFT","LEFT",ROUND(U87/2,0)))</f>
        <v/>
      </c>
      <c r="W87" s="105" t="str">
        <f>IF('વિદ્યાર્થી માહિતી'!C82="","",'સિદ્ધિ+કૃપા'!J85)</f>
        <v/>
      </c>
      <c r="X87" s="101" t="str">
        <f>IF('વિદ્યાર્થી માહિતી'!C82="","",'સિદ્ધિ+કૃપા'!K85)</f>
        <v/>
      </c>
      <c r="Y87" s="101" t="str">
        <f>IF('વિદ્યાર્થી માહિતી'!C82="","",IF(S87="LEFT","LEFT",SUM(V87:X87)))</f>
        <v/>
      </c>
      <c r="Z87" s="106" t="str">
        <f t="shared" si="17"/>
        <v/>
      </c>
      <c r="AB87" s="41" t="str">
        <f>IF('વિદ્યાર્થી માહિતી'!B82="","",'વિદ્યાર્થી માહિતી'!B82)</f>
        <v/>
      </c>
      <c r="AC87" s="41" t="str">
        <f>IF('વિદ્યાર્થી માહિતી'!C82="","",'વિદ્યાર્થી માહિતી'!C82)</f>
        <v/>
      </c>
      <c r="AD87" s="101" t="str">
        <f>IF('વિદ્યાર્થી માહિતી'!C82="","",'T-1'!H85)</f>
        <v/>
      </c>
      <c r="AE87" s="101" t="str">
        <f>IF('વિદ્યાર્થી માહિતી'!C82="","",'T-2'!H85)</f>
        <v/>
      </c>
      <c r="AF87" s="101" t="str">
        <f>IF('વિદ્યાર્થી માહિતી'!C82="","",'T-3'!G85)</f>
        <v/>
      </c>
      <c r="AG87" s="102" t="str">
        <f>IF('વિદ્યાર્થી માહિતી'!C82="","",આંતરિક!T85)</f>
        <v/>
      </c>
      <c r="AH87" s="103" t="str">
        <f>IF('વિદ્યાર્થી માહિતી'!C82="","",ROUND(SUM(AD87:AG87),0))</f>
        <v/>
      </c>
      <c r="AI87" s="104" t="str">
        <f>IF('વિદ્યાર્થી માહિતી'!C82="","",IF(AF87="LEFT","LEFT",ROUND(AH87/2,0)))</f>
        <v/>
      </c>
      <c r="AJ87" s="105" t="str">
        <f>IF('વિદ્યાર્થી માહિતી'!C82="","",'સિદ્ધિ+કૃપા'!M85)</f>
        <v/>
      </c>
      <c r="AK87" s="101" t="str">
        <f>IF('વિદ્યાર્થી માહિતી'!C82="","",'સિદ્ધિ+કૃપા'!N85)</f>
        <v/>
      </c>
      <c r="AL87" s="101" t="str">
        <f>IF('વિદ્યાર્થી માહિતી'!C82="","",IF(AF87="LEFT","LEFT",SUM(AI87:AK87)))</f>
        <v/>
      </c>
      <c r="AM87" s="106" t="str">
        <f t="shared" si="18"/>
        <v/>
      </c>
      <c r="AO87" s="41" t="str">
        <f>IF('વિદ્યાર્થી માહિતી'!B82="","",'વિદ્યાર્થી માહિતી'!B82)</f>
        <v/>
      </c>
      <c r="AP87" s="41" t="str">
        <f>IF('વિદ્યાર્થી માહિતી'!C82="","",'વિદ્યાર્થી માહિતી'!C82)</f>
        <v/>
      </c>
      <c r="AQ87" s="101" t="str">
        <f>IF('વિદ્યાર્થી માહિતી'!C82="","",'T-1'!I85)</f>
        <v/>
      </c>
      <c r="AR87" s="101" t="str">
        <f>IF('વિદ્યાર્થી માહિતી'!C82="","",'T-2'!I85)</f>
        <v/>
      </c>
      <c r="AS87" s="101" t="str">
        <f>IF('વિદ્યાર્થી માહિતી'!C82="","",'T-3'!H85)</f>
        <v/>
      </c>
      <c r="AT87" s="102" t="str">
        <f>IF('વિદ્યાર્થી માહિતી'!C82="","",આંતરિક!Z85)</f>
        <v/>
      </c>
      <c r="AU87" s="103" t="str">
        <f>IF('વિદ્યાર્થી માહિતી'!C82="","",ROUND(SUM(AQ87:AT87),0))</f>
        <v/>
      </c>
      <c r="AV87" s="104" t="str">
        <f>IF('વિદ્યાર્થી માહિતી'!C82="","",IF(AS87="LEFT","LEFT",ROUND(AU87/2,0)))</f>
        <v/>
      </c>
      <c r="AW87" s="105" t="str">
        <f>IF('વિદ્યાર્થી માહિતી'!C82="","",'સિદ્ધિ+કૃપા'!P85)</f>
        <v/>
      </c>
      <c r="AX87" s="101" t="str">
        <f>IF('વિદ્યાર્થી માહિતી'!C82="","",'સિદ્ધિ+કૃપા'!Q85)</f>
        <v/>
      </c>
      <c r="AY87" s="101" t="str">
        <f>IF('વિદ્યાર્થી માહિતી'!C82="","",IF(AS87="LEFT","LEFT",SUM(AV87:AX87)))</f>
        <v/>
      </c>
      <c r="AZ87" s="106" t="str">
        <f t="shared" si="19"/>
        <v/>
      </c>
      <c r="BB87" s="41" t="str">
        <f>IF('વિદ્યાર્થી માહિતી'!C82="","",'વિદ્યાર્થી માહિતી'!B82)</f>
        <v/>
      </c>
      <c r="BC87" s="41" t="str">
        <f>IF('વિદ્યાર્થી માહિતી'!C82="","",'વિદ્યાર્થી માહિતી'!C82)</f>
        <v/>
      </c>
      <c r="BD87" s="101" t="str">
        <f>IF('વિદ્યાર્થી માહિતી'!C82="","",'T-1'!J85)</f>
        <v/>
      </c>
      <c r="BE87" s="101" t="str">
        <f>IF('વિદ્યાર્થી માહિતી'!C82="","",'T-2'!J85)</f>
        <v/>
      </c>
      <c r="BF87" s="101" t="str">
        <f>IF('વિદ્યાર્થી માહિતી'!C82="","",'T-3'!I85)</f>
        <v/>
      </c>
      <c r="BG87" s="102" t="str">
        <f>IF('વિદ્યાર્થી માહિતી'!C82="","",આંતરિક!AF85)</f>
        <v/>
      </c>
      <c r="BH87" s="103" t="str">
        <f>IF('વિદ્યાર્થી માહિતી'!C82="","",ROUND(SUM(BD87:BG87),0))</f>
        <v/>
      </c>
      <c r="BI87" s="104" t="str">
        <f>IF('વિદ્યાર્થી માહિતી'!C82="","",IF(BF87="LEFT","LEFT",ROUND(BH87/2,0)))</f>
        <v/>
      </c>
      <c r="BJ87" s="105" t="str">
        <f>IF('વિદ્યાર્થી માહિતી'!C82="","",'સિદ્ધિ+કૃપા'!S85)</f>
        <v/>
      </c>
      <c r="BK87" s="101" t="str">
        <f>IF('વિદ્યાર્થી માહિતી'!C82="","",'સિદ્ધિ+કૃપા'!T85)</f>
        <v/>
      </c>
      <c r="BL87" s="101" t="str">
        <f>IF('વિદ્યાર્થી માહિતી'!C82="","",IF(BF87="LEFT","LEFT",SUM(BI87:BK87)))</f>
        <v/>
      </c>
      <c r="BM87" s="106" t="str">
        <f t="shared" si="20"/>
        <v/>
      </c>
      <c r="BO87" s="41" t="str">
        <f>IF('વિદ્યાર્થી માહિતી'!C82="","",'વિદ્યાર્થી માહિતી'!B82)</f>
        <v/>
      </c>
      <c r="BP87" s="41" t="str">
        <f>IF('વિદ્યાર્થી માહિતી'!C82="","",'વિદ્યાર્થી માહિતી'!C82)</f>
        <v/>
      </c>
      <c r="BQ87" s="101" t="str">
        <f>IF('વિદ્યાર્થી માહિતી'!C82="","",'T-1'!K85)</f>
        <v/>
      </c>
      <c r="BR87" s="101" t="str">
        <f>IF('વિદ્યાર્થી માહિતી'!C82="","",'T-2'!K85)</f>
        <v/>
      </c>
      <c r="BS87" s="101" t="str">
        <f>IF('વિદ્યાર્થી માહિતી'!C82="","",'T-3'!J85)</f>
        <v/>
      </c>
      <c r="BT87" s="102" t="str">
        <f>IF('વિદ્યાર્થી માહિતી'!C82="","",આંતરિક!AL85)</f>
        <v/>
      </c>
      <c r="BU87" s="103" t="str">
        <f>IF('વિદ્યાર્થી માહિતી'!C82="","",ROUND(SUM(BQ87:BT87),0))</f>
        <v/>
      </c>
      <c r="BV87" s="104" t="str">
        <f>IF('વિદ્યાર્થી માહિતી'!C82="","",IF(BS87="LEFT","LEFT",ROUND(BU87/2,0)))</f>
        <v/>
      </c>
      <c r="BW87" s="105" t="str">
        <f>IF('વિદ્યાર્થી માહિતી'!C82="","",'સિદ્ધિ+કૃપા'!V85)</f>
        <v/>
      </c>
      <c r="BX87" s="101" t="str">
        <f>IF('વિદ્યાર્થી માહિતી'!C82="","",'સિદ્ધિ+કૃપા'!W85)</f>
        <v/>
      </c>
      <c r="BY87" s="101" t="str">
        <f>IF('વિદ્યાર્થી માહિતી'!C82="","",IF(BS87="LEFT","LEFT",SUM(BV87:BX87)))</f>
        <v/>
      </c>
      <c r="BZ87" s="106" t="str">
        <f t="shared" si="21"/>
        <v/>
      </c>
      <c r="CB87" s="41" t="str">
        <f>IF('વિદ્યાર્થી માહિતી'!C82="","",'વિદ્યાર્થી માહિતી'!B82)</f>
        <v/>
      </c>
      <c r="CC87" s="41" t="str">
        <f>IF('વિદ્યાર્થી માહિતી'!C82="","",'વિદ્યાર્થી માહિતી'!C82)</f>
        <v/>
      </c>
      <c r="CD87" s="101" t="str">
        <f>IF('વિદ્યાર્થી માહિતી'!C82="","",'T-1'!L85)</f>
        <v/>
      </c>
      <c r="CE87" s="101" t="str">
        <f>IF('વિદ્યાર્થી માહિતી'!C82="","",'T-2'!L85)</f>
        <v/>
      </c>
      <c r="CF87" s="101" t="str">
        <f>IF('વિદ્યાર્થી માહિતી'!C82="","",'T-3'!K85)</f>
        <v/>
      </c>
      <c r="CG87" s="102" t="str">
        <f>IF('વિદ્યાર્થી માહિતી'!C82="","",આંતરિક!AR85)</f>
        <v/>
      </c>
      <c r="CH87" s="103" t="str">
        <f>IF('વિદ્યાર્થી માહિતી'!C82="","",ROUND(SUM(CD87:CG87),0))</f>
        <v/>
      </c>
      <c r="CI87" s="104" t="str">
        <f>IF('વિદ્યાર્થી માહિતી'!C82="","",IF(CF87="LEFT","LEFT",ROUND(CH87/2,0)))</f>
        <v/>
      </c>
      <c r="CJ87" s="105" t="str">
        <f>IF('વિદ્યાર્થી માહિતી'!C82="","",'સિદ્ધિ+કૃપા'!Y85)</f>
        <v/>
      </c>
      <c r="CK87" s="101" t="str">
        <f>IF('વિદ્યાર્થી માહિતી'!C82="","",'સિદ્ધિ+કૃપા'!Z85)</f>
        <v/>
      </c>
      <c r="CL87" s="101" t="str">
        <f>IF('વિદ્યાર્થી માહિતી'!C82="","",IF(CF87="LEFT","LEFT",SUM(CI87:CK87)))</f>
        <v/>
      </c>
      <c r="CM87" s="106" t="str">
        <f t="shared" si="22"/>
        <v/>
      </c>
      <c r="CO87" s="41" t="str">
        <f>IF('વિદ્યાર્થી માહિતી'!B82="","",'વિદ્યાર્થી માહિતી'!B82)</f>
        <v/>
      </c>
      <c r="CP87" s="41" t="str">
        <f>IF('વિદ્યાર્થી માહિતી'!C82="","",'વિદ્યાર્થી માહિતી'!C82)</f>
        <v/>
      </c>
      <c r="CQ87" s="101" t="str">
        <f>IF('વિદ્યાર્થી માહિતી'!C82="","",'T-3'!L85)</f>
        <v/>
      </c>
      <c r="CR87" s="101" t="str">
        <f>IF('વિદ્યાર્થી માહિતી'!C82="","",'T-3'!M85)</f>
        <v/>
      </c>
      <c r="CS87" s="102" t="str">
        <f>IF('વિદ્યાર્થી માહિતી'!C82="","",આંતરિક!AV85)</f>
        <v/>
      </c>
      <c r="CT87" s="104" t="str">
        <f>IF('વિદ્યાર્થી માહિતી'!C82="","",SUM(CQ87:CS87))</f>
        <v/>
      </c>
      <c r="CU87" s="105" t="str">
        <f>IF('વિદ્યાર્થી માહિતી'!C82="","",'સિદ્ધિ+કૃપા'!AB85)</f>
        <v/>
      </c>
      <c r="CV87" s="101" t="str">
        <f>IF('વિદ્યાર્થી માહિતી'!C82="","",'સિદ્ધિ+કૃપા'!AC85)</f>
        <v/>
      </c>
      <c r="CW87" s="101" t="str">
        <f>IF('વિદ્યાર્થી માહિતી'!C82="","",SUM(CT87:CV87))</f>
        <v/>
      </c>
      <c r="CX87" s="106" t="str">
        <f t="shared" si="23"/>
        <v/>
      </c>
      <c r="CZ87" s="41" t="str">
        <f>IF('વિદ્યાર્થી માહિતી'!C82="","",'વિદ્યાર્થી માહિતી'!B82)</f>
        <v/>
      </c>
      <c r="DA87" s="41" t="str">
        <f>IF('વિદ્યાર્થી માહિતી'!C82="","",'વિદ્યાર્થી માહિતી'!C82)</f>
        <v/>
      </c>
      <c r="DB87" s="101" t="str">
        <f>IF('વિદ્યાર્થી માહિતી'!C82="","",'T-3'!N85)</f>
        <v/>
      </c>
      <c r="DC87" s="101" t="str">
        <f>IF('વિદ્યાર્થી માહિતી'!C82="","",'T-3'!O85)</f>
        <v/>
      </c>
      <c r="DD87" s="102" t="str">
        <f>IF('વિદ્યાર્થી માહિતી'!C82="","",આંતરિક!AZ85)</f>
        <v/>
      </c>
      <c r="DE87" s="104" t="str">
        <f>IF('વિદ્યાર્થી માહિતી'!C82="","",SUM(DB87:DD87))</f>
        <v/>
      </c>
      <c r="DF87" s="105" t="str">
        <f>IF('વિદ્યાર્થી માહિતી'!C82="","",'સિદ્ધિ+કૃપા'!AE85)</f>
        <v/>
      </c>
      <c r="DG87" s="101" t="str">
        <f>IF('વિદ્યાર્થી માહિતી'!C82="","",'સિદ્ધિ+કૃપા'!AF85)</f>
        <v/>
      </c>
      <c r="DH87" s="101" t="str">
        <f>IF('વિદ્યાર્થી માહિતી'!C82="","",SUM(DE87:DG87))</f>
        <v/>
      </c>
      <c r="DI87" s="106" t="str">
        <f t="shared" si="24"/>
        <v/>
      </c>
      <c r="DJ87" s="25" t="str">
        <f>IF('વિદ્યાર્થી માહિતી'!M82="","",'વિદ્યાર્થી માહિતી'!M82)</f>
        <v/>
      </c>
      <c r="DK87" s="41" t="str">
        <f>IF('વિદ્યાર્થી માહિતી'!C82="","",'વિદ્યાર્થી માહિતી'!B82)</f>
        <v/>
      </c>
      <c r="DL87" s="41" t="str">
        <f>IF('વિદ્યાર્થી માહિતી'!C82="","",'વિદ્યાર્થી માહિતી'!C82)</f>
        <v/>
      </c>
      <c r="DM87" s="101" t="str">
        <f>IF('વિદ્યાર્થી માહિતી'!C82="","",'T-3'!P85)</f>
        <v/>
      </c>
      <c r="DN87" s="101" t="str">
        <f>IF('વિદ્યાર્થી માહિતી'!C82="","",'T-3'!Q85)</f>
        <v/>
      </c>
      <c r="DO87" s="102" t="str">
        <f>IF('વિદ્યાર્થી માહિતી'!C82="","",આંતરિક!BD85)</f>
        <v/>
      </c>
      <c r="DP87" s="104" t="str">
        <f>IF('વિદ્યાર્થી માહિતી'!C82="","",SUM(DM87:DO87))</f>
        <v/>
      </c>
      <c r="DQ87" s="105" t="str">
        <f>IF('વિદ્યાર્થી માહિતી'!C82="","",'સિદ્ધિ+કૃપા'!AH85)</f>
        <v/>
      </c>
      <c r="DR87" s="101" t="str">
        <f>IF('વિદ્યાર્થી માહિતી'!C82="","",'સિદ્ધિ+કૃપા'!AI85)</f>
        <v/>
      </c>
      <c r="DS87" s="101" t="str">
        <f>IF('વિદ્યાર્થી માહિતી'!C82="","",SUM(DP87:DR87))</f>
        <v/>
      </c>
      <c r="DT87" s="106" t="str">
        <f t="shared" si="25"/>
        <v/>
      </c>
      <c r="DU87" s="255" t="str">
        <f>IF('વિદ્યાર્થી માહિતી'!C82="","",IF(I87="LEFT","LEFT",IF(V87="LEFT","LEFT",IF(AI87="LEFT","LEFT",IF(AV87="LEFT","LEFT",IF(BI87="LEFT","LEFT",IF(BV87="LEFT","LEFT",IF(CI87="LEFT","LEFT","P"))))))))</f>
        <v/>
      </c>
      <c r="DV87" s="255" t="str">
        <f>IF('વિદ્યાર્થી માહિતી'!C82="","",IF(DU87="LEFT","LEFT",IF(L87&lt;33,"નાપાસ",IF(Y87&lt;33,"નાપાસ",IF(AL87&lt;33,"નાપાસ",IF(AY87&lt;33,"નાપાસ",IF(BL87&lt;33,"નાપાસ",IF(BY87&lt;33,"નાપાસ",IF(CL87&lt;33,"નાપાસ",IF(CW87&lt;33,"નાપાસ",IF(DH87&lt;33,"નાપાસ",IF(DS87&lt;33,"નાપાસ","પાસ"))))))))))))</f>
        <v/>
      </c>
      <c r="DW87" s="255" t="str">
        <f>IF('વિદ્યાર્થી માહિતી'!C82="","",IF(J87&gt;0,"સિદ્ધિગુણથી પાસ",IF(W87&gt;0,"સિદ્ધિગુણથી પાસ",IF(AJ87&gt;0,"સિદ્ધિગુણથી પાસ",IF(AW87&gt;0,"સિદ્ધિગુણથી પાસ",IF(BJ87&gt;0,"સિદ્ધિગુણથી પાસ",IF(BW87&gt;0,"સિદ્ધિગુણથી પાસ",IF(CJ87&gt;0,"સિદ્ધિગુણથી પાસ",DV87))))))))</f>
        <v/>
      </c>
      <c r="DX87" s="255" t="str">
        <f>IF('વિદ્યાર્થી માહિતી'!C82="","",IF(K87&gt;0,"કૃપાગુણથી પાસ",IF(X87&gt;0,"કૃપાગુણથી પાસ",IF(AK87&gt;0,"કૃપાગુણથી પાસ",IF(AX87&gt;0,"કૃપાગુણથી પાસ",IF(BK87&gt;0,"કૃપાગુણથી પાસ",IF(BX87&gt;0,"કૃપાગુણથી પાસ",IF(CK87&gt;0,"કૃપાગુણથી પાસ",DV87))))))))</f>
        <v/>
      </c>
      <c r="DY87" s="255" t="str">
        <f>IF('સમગ્ર પરિણામ '!DX87="કૃપાગુણથી પાસ","કૃપાગુણથી પાસ",IF(DW87="સિદ્ધિગુણથી પાસ","સિદ્ધિગુણથી પાસ",DX87))</f>
        <v/>
      </c>
      <c r="DZ87" s="130" t="str">
        <f>IF('વિદ્યાર્થી માહિતી'!C82="","",'વિદ્યાર્થી માહિતી'!G82)</f>
        <v/>
      </c>
      <c r="EA87" s="45" t="str">
        <f>'S1'!N84</f>
        <v/>
      </c>
    </row>
    <row r="88" spans="1:131" ht="23.25" customHeight="1" x14ac:dyDescent="0.2">
      <c r="A88" s="41">
        <f>'વિદ્યાર્થી માહિતી'!A83</f>
        <v>82</v>
      </c>
      <c r="B88" s="41" t="str">
        <f>IF('વિદ્યાર્થી માહિતી'!B83="","",'વિદ્યાર્થી માહિતી'!B83)</f>
        <v/>
      </c>
      <c r="C88" s="52" t="str">
        <f>IF('વિદ્યાર્થી માહિતી'!C83="","",'વિદ્યાર્થી માહિતી'!C83)</f>
        <v/>
      </c>
      <c r="D88" s="101" t="str">
        <f>IF('વિદ્યાર્થી માહિતી'!C83="","",'T-1'!F86)</f>
        <v/>
      </c>
      <c r="E88" s="101" t="str">
        <f>IF('વિદ્યાર્થી માહિતી'!C83="","",'T-2'!F86)</f>
        <v/>
      </c>
      <c r="F88" s="101" t="str">
        <f>IF('વિદ્યાર્થી માહિતી'!C83="","",'T-3'!E86)</f>
        <v/>
      </c>
      <c r="G88" s="102" t="str">
        <f>IF('વિદ્યાર્થી માહિતી'!C83="","",આંતરિક!H86)</f>
        <v/>
      </c>
      <c r="H88" s="103" t="str">
        <f t="shared" si="13"/>
        <v/>
      </c>
      <c r="I88" s="104" t="str">
        <f t="shared" si="14"/>
        <v/>
      </c>
      <c r="J88" s="105" t="str">
        <f>IF('વિદ્યાર્થી માહિતી'!C83="","",'સિદ્ધિ+કૃપા'!G86)</f>
        <v/>
      </c>
      <c r="K88" s="101" t="str">
        <f>IF('વિદ્યાર્થી માહિતી'!C83="","",'સિદ્ધિ+કૃપા'!H86)</f>
        <v/>
      </c>
      <c r="L88" s="101" t="str">
        <f t="shared" si="15"/>
        <v/>
      </c>
      <c r="M88" s="106" t="str">
        <f t="shared" si="16"/>
        <v/>
      </c>
      <c r="O88" s="41" t="str">
        <f>IF('વિદ્યાર્થી માહિતી'!B83="","",'વિદ્યાર્થી માહિતી'!B83)</f>
        <v/>
      </c>
      <c r="P88" s="41" t="str">
        <f>IF('વિદ્યાર્થી માહિતી'!C83="","",'વિદ્યાર્થી માહિતી'!C83)</f>
        <v/>
      </c>
      <c r="Q88" s="101" t="str">
        <f>IF('વિદ્યાર્થી માહિતી'!C83="","",'T-1'!G86)</f>
        <v/>
      </c>
      <c r="R88" s="101" t="str">
        <f>IF('વિદ્યાર્થી માહિતી'!C83="","",'T-2'!G86)</f>
        <v/>
      </c>
      <c r="S88" s="101" t="str">
        <f>IF('વિદ્યાર્થી માહિતી'!C83="","",'T-3'!F86)</f>
        <v/>
      </c>
      <c r="T88" s="102" t="str">
        <f>IF('વિદ્યાર્થી માહિતી'!C83="","",આંતરિક!N86)</f>
        <v/>
      </c>
      <c r="U88" s="103" t="str">
        <f>IF('વિદ્યાર્થી માહિતી'!C83="","",ROUND(SUM(Q88:T88),0))</f>
        <v/>
      </c>
      <c r="V88" s="104" t="str">
        <f>IF('વિદ્યાર્થી માહિતી'!C83="","",IF(S88="LEFT","LEFT",ROUND(U88/2,0)))</f>
        <v/>
      </c>
      <c r="W88" s="105" t="str">
        <f>IF('વિદ્યાર્થી માહિતી'!C83="","",'સિદ્ધિ+કૃપા'!J86)</f>
        <v/>
      </c>
      <c r="X88" s="101" t="str">
        <f>IF('વિદ્યાર્થી માહિતી'!C83="","",'સિદ્ધિ+કૃપા'!K86)</f>
        <v/>
      </c>
      <c r="Y88" s="101" t="str">
        <f>IF('વિદ્યાર્થી માહિતી'!C83="","",IF(S88="LEFT","LEFT",SUM(V88:X88)))</f>
        <v/>
      </c>
      <c r="Z88" s="106" t="str">
        <f t="shared" si="17"/>
        <v/>
      </c>
      <c r="AB88" s="41" t="str">
        <f>IF('વિદ્યાર્થી માહિતી'!B83="","",'વિદ્યાર્થી માહિતી'!B83)</f>
        <v/>
      </c>
      <c r="AC88" s="41" t="str">
        <f>IF('વિદ્યાર્થી માહિતી'!C83="","",'વિદ્યાર્થી માહિતી'!C83)</f>
        <v/>
      </c>
      <c r="AD88" s="101" t="str">
        <f>IF('વિદ્યાર્થી માહિતી'!C83="","",'T-1'!H86)</f>
        <v/>
      </c>
      <c r="AE88" s="101" t="str">
        <f>IF('વિદ્યાર્થી માહિતી'!C83="","",'T-2'!H86)</f>
        <v/>
      </c>
      <c r="AF88" s="101" t="str">
        <f>IF('વિદ્યાર્થી માહિતી'!C83="","",'T-3'!G86)</f>
        <v/>
      </c>
      <c r="AG88" s="102" t="str">
        <f>IF('વિદ્યાર્થી માહિતી'!C83="","",આંતરિક!T86)</f>
        <v/>
      </c>
      <c r="AH88" s="103" t="str">
        <f>IF('વિદ્યાર્થી માહિતી'!C83="","",ROUND(SUM(AD88:AG88),0))</f>
        <v/>
      </c>
      <c r="AI88" s="104" t="str">
        <f>IF('વિદ્યાર્થી માહિતી'!C83="","",IF(AF88="LEFT","LEFT",ROUND(AH88/2,0)))</f>
        <v/>
      </c>
      <c r="AJ88" s="105" t="str">
        <f>IF('વિદ્યાર્થી માહિતી'!C83="","",'સિદ્ધિ+કૃપા'!M86)</f>
        <v/>
      </c>
      <c r="AK88" s="101" t="str">
        <f>IF('વિદ્યાર્થી માહિતી'!C83="","",'સિદ્ધિ+કૃપા'!N86)</f>
        <v/>
      </c>
      <c r="AL88" s="101" t="str">
        <f>IF('વિદ્યાર્થી માહિતી'!C83="","",IF(AF88="LEFT","LEFT",SUM(AI88:AK88)))</f>
        <v/>
      </c>
      <c r="AM88" s="106" t="str">
        <f t="shared" si="18"/>
        <v/>
      </c>
      <c r="AO88" s="41" t="str">
        <f>IF('વિદ્યાર્થી માહિતી'!B83="","",'વિદ્યાર્થી માહિતી'!B83)</f>
        <v/>
      </c>
      <c r="AP88" s="41" t="str">
        <f>IF('વિદ્યાર્થી માહિતી'!C83="","",'વિદ્યાર્થી માહિતી'!C83)</f>
        <v/>
      </c>
      <c r="AQ88" s="101" t="str">
        <f>IF('વિદ્યાર્થી માહિતી'!C83="","",'T-1'!I86)</f>
        <v/>
      </c>
      <c r="AR88" s="101" t="str">
        <f>IF('વિદ્યાર્થી માહિતી'!C83="","",'T-2'!I86)</f>
        <v/>
      </c>
      <c r="AS88" s="101" t="str">
        <f>IF('વિદ્યાર્થી માહિતી'!C83="","",'T-3'!H86)</f>
        <v/>
      </c>
      <c r="AT88" s="102" t="str">
        <f>IF('વિદ્યાર્થી માહિતી'!C83="","",આંતરિક!Z86)</f>
        <v/>
      </c>
      <c r="AU88" s="103" t="str">
        <f>IF('વિદ્યાર્થી માહિતી'!C83="","",ROUND(SUM(AQ88:AT88),0))</f>
        <v/>
      </c>
      <c r="AV88" s="104" t="str">
        <f>IF('વિદ્યાર્થી માહિતી'!C83="","",IF(AS88="LEFT","LEFT",ROUND(AU88/2,0)))</f>
        <v/>
      </c>
      <c r="AW88" s="105" t="str">
        <f>IF('વિદ્યાર્થી માહિતી'!C83="","",'સિદ્ધિ+કૃપા'!P86)</f>
        <v/>
      </c>
      <c r="AX88" s="101" t="str">
        <f>IF('વિદ્યાર્થી માહિતી'!C83="","",'સિદ્ધિ+કૃપા'!Q86)</f>
        <v/>
      </c>
      <c r="AY88" s="101" t="str">
        <f>IF('વિદ્યાર્થી માહિતી'!C83="","",IF(AS88="LEFT","LEFT",SUM(AV88:AX88)))</f>
        <v/>
      </c>
      <c r="AZ88" s="106" t="str">
        <f t="shared" si="19"/>
        <v/>
      </c>
      <c r="BB88" s="41" t="str">
        <f>IF('વિદ્યાર્થી માહિતી'!C83="","",'વિદ્યાર્થી માહિતી'!B83)</f>
        <v/>
      </c>
      <c r="BC88" s="41" t="str">
        <f>IF('વિદ્યાર્થી માહિતી'!C83="","",'વિદ્યાર્થી માહિતી'!C83)</f>
        <v/>
      </c>
      <c r="BD88" s="101" t="str">
        <f>IF('વિદ્યાર્થી માહિતી'!C83="","",'T-1'!J86)</f>
        <v/>
      </c>
      <c r="BE88" s="101" t="str">
        <f>IF('વિદ્યાર્થી માહિતી'!C83="","",'T-2'!J86)</f>
        <v/>
      </c>
      <c r="BF88" s="101" t="str">
        <f>IF('વિદ્યાર્થી માહિતી'!C83="","",'T-3'!I86)</f>
        <v/>
      </c>
      <c r="BG88" s="102" t="str">
        <f>IF('વિદ્યાર્થી માહિતી'!C83="","",આંતરિક!AF86)</f>
        <v/>
      </c>
      <c r="BH88" s="103" t="str">
        <f>IF('વિદ્યાર્થી માહિતી'!C83="","",ROUND(SUM(BD88:BG88),0))</f>
        <v/>
      </c>
      <c r="BI88" s="104" t="str">
        <f>IF('વિદ્યાર્થી માહિતી'!C83="","",IF(BF88="LEFT","LEFT",ROUND(BH88/2,0)))</f>
        <v/>
      </c>
      <c r="BJ88" s="105" t="str">
        <f>IF('વિદ્યાર્થી માહિતી'!C83="","",'સિદ્ધિ+કૃપા'!S86)</f>
        <v/>
      </c>
      <c r="BK88" s="101" t="str">
        <f>IF('વિદ્યાર્થી માહિતી'!C83="","",'સિદ્ધિ+કૃપા'!T86)</f>
        <v/>
      </c>
      <c r="BL88" s="101" t="str">
        <f>IF('વિદ્યાર્થી માહિતી'!C83="","",IF(BF88="LEFT","LEFT",SUM(BI88:BK88)))</f>
        <v/>
      </c>
      <c r="BM88" s="106" t="str">
        <f t="shared" si="20"/>
        <v/>
      </c>
      <c r="BO88" s="41" t="str">
        <f>IF('વિદ્યાર્થી માહિતી'!C83="","",'વિદ્યાર્થી માહિતી'!B83)</f>
        <v/>
      </c>
      <c r="BP88" s="41" t="str">
        <f>IF('વિદ્યાર્થી માહિતી'!C83="","",'વિદ્યાર્થી માહિતી'!C83)</f>
        <v/>
      </c>
      <c r="BQ88" s="101" t="str">
        <f>IF('વિદ્યાર્થી માહિતી'!C83="","",'T-1'!K86)</f>
        <v/>
      </c>
      <c r="BR88" s="101" t="str">
        <f>IF('વિદ્યાર્થી માહિતી'!C83="","",'T-2'!K86)</f>
        <v/>
      </c>
      <c r="BS88" s="101" t="str">
        <f>IF('વિદ્યાર્થી માહિતી'!C83="","",'T-3'!J86)</f>
        <v/>
      </c>
      <c r="BT88" s="102" t="str">
        <f>IF('વિદ્યાર્થી માહિતી'!C83="","",આંતરિક!AL86)</f>
        <v/>
      </c>
      <c r="BU88" s="103" t="str">
        <f>IF('વિદ્યાર્થી માહિતી'!C83="","",ROUND(SUM(BQ88:BT88),0))</f>
        <v/>
      </c>
      <c r="BV88" s="104" t="str">
        <f>IF('વિદ્યાર્થી માહિતી'!C83="","",IF(BS88="LEFT","LEFT",ROUND(BU88/2,0)))</f>
        <v/>
      </c>
      <c r="BW88" s="105" t="str">
        <f>IF('વિદ્યાર્થી માહિતી'!C83="","",'સિદ્ધિ+કૃપા'!V86)</f>
        <v/>
      </c>
      <c r="BX88" s="101" t="str">
        <f>IF('વિદ્યાર્થી માહિતી'!C83="","",'સિદ્ધિ+કૃપા'!W86)</f>
        <v/>
      </c>
      <c r="BY88" s="101" t="str">
        <f>IF('વિદ્યાર્થી માહિતી'!C83="","",IF(BS88="LEFT","LEFT",SUM(BV88:BX88)))</f>
        <v/>
      </c>
      <c r="BZ88" s="106" t="str">
        <f t="shared" si="21"/>
        <v/>
      </c>
      <c r="CB88" s="41" t="str">
        <f>IF('વિદ્યાર્થી માહિતી'!C83="","",'વિદ્યાર્થી માહિતી'!B83)</f>
        <v/>
      </c>
      <c r="CC88" s="41" t="str">
        <f>IF('વિદ્યાર્થી માહિતી'!C83="","",'વિદ્યાર્થી માહિતી'!C83)</f>
        <v/>
      </c>
      <c r="CD88" s="101" t="str">
        <f>IF('વિદ્યાર્થી માહિતી'!C83="","",'T-1'!L86)</f>
        <v/>
      </c>
      <c r="CE88" s="101" t="str">
        <f>IF('વિદ્યાર્થી માહિતી'!C83="","",'T-2'!L86)</f>
        <v/>
      </c>
      <c r="CF88" s="101" t="str">
        <f>IF('વિદ્યાર્થી માહિતી'!C83="","",'T-3'!K86)</f>
        <v/>
      </c>
      <c r="CG88" s="102" t="str">
        <f>IF('વિદ્યાર્થી માહિતી'!C83="","",આંતરિક!AR86)</f>
        <v/>
      </c>
      <c r="CH88" s="103" t="str">
        <f>IF('વિદ્યાર્થી માહિતી'!C83="","",ROUND(SUM(CD88:CG88),0))</f>
        <v/>
      </c>
      <c r="CI88" s="104" t="str">
        <f>IF('વિદ્યાર્થી માહિતી'!C83="","",IF(CF88="LEFT","LEFT",ROUND(CH88/2,0)))</f>
        <v/>
      </c>
      <c r="CJ88" s="105" t="str">
        <f>IF('વિદ્યાર્થી માહિતી'!C83="","",'સિદ્ધિ+કૃપા'!Y86)</f>
        <v/>
      </c>
      <c r="CK88" s="101" t="str">
        <f>IF('વિદ્યાર્થી માહિતી'!C83="","",'સિદ્ધિ+કૃપા'!Z86)</f>
        <v/>
      </c>
      <c r="CL88" s="101" t="str">
        <f>IF('વિદ્યાર્થી માહિતી'!C83="","",IF(CF88="LEFT","LEFT",SUM(CI88:CK88)))</f>
        <v/>
      </c>
      <c r="CM88" s="106" t="str">
        <f t="shared" si="22"/>
        <v/>
      </c>
      <c r="CO88" s="41" t="str">
        <f>IF('વિદ્યાર્થી માહિતી'!B83="","",'વિદ્યાર્થી માહિતી'!B83)</f>
        <v/>
      </c>
      <c r="CP88" s="41" t="str">
        <f>IF('વિદ્યાર્થી માહિતી'!C83="","",'વિદ્યાર્થી માહિતી'!C83)</f>
        <v/>
      </c>
      <c r="CQ88" s="101" t="str">
        <f>IF('વિદ્યાર્થી માહિતી'!C83="","",'T-3'!L86)</f>
        <v/>
      </c>
      <c r="CR88" s="101" t="str">
        <f>IF('વિદ્યાર્થી માહિતી'!C83="","",'T-3'!M86)</f>
        <v/>
      </c>
      <c r="CS88" s="102" t="str">
        <f>IF('વિદ્યાર્થી માહિતી'!C83="","",આંતરિક!AV86)</f>
        <v/>
      </c>
      <c r="CT88" s="104" t="str">
        <f>IF('વિદ્યાર્થી માહિતી'!C83="","",SUM(CQ88:CS88))</f>
        <v/>
      </c>
      <c r="CU88" s="105" t="str">
        <f>IF('વિદ્યાર્થી માહિતી'!C83="","",'સિદ્ધિ+કૃપા'!AB86)</f>
        <v/>
      </c>
      <c r="CV88" s="101" t="str">
        <f>IF('વિદ્યાર્થી માહિતી'!C83="","",'સિદ્ધિ+કૃપા'!AC86)</f>
        <v/>
      </c>
      <c r="CW88" s="101" t="str">
        <f>IF('વિદ્યાર્થી માહિતી'!C83="","",SUM(CT88:CV88))</f>
        <v/>
      </c>
      <c r="CX88" s="106" t="str">
        <f t="shared" si="23"/>
        <v/>
      </c>
      <c r="CZ88" s="41" t="str">
        <f>IF('વિદ્યાર્થી માહિતી'!C83="","",'વિદ્યાર્થી માહિતી'!B83)</f>
        <v/>
      </c>
      <c r="DA88" s="41" t="str">
        <f>IF('વિદ્યાર્થી માહિતી'!C83="","",'વિદ્યાર્થી માહિતી'!C83)</f>
        <v/>
      </c>
      <c r="DB88" s="101" t="str">
        <f>IF('વિદ્યાર્થી માહિતી'!C83="","",'T-3'!N86)</f>
        <v/>
      </c>
      <c r="DC88" s="101" t="str">
        <f>IF('વિદ્યાર્થી માહિતી'!C83="","",'T-3'!O86)</f>
        <v/>
      </c>
      <c r="DD88" s="102" t="str">
        <f>IF('વિદ્યાર્થી માહિતી'!C83="","",આંતરિક!AZ86)</f>
        <v/>
      </c>
      <c r="DE88" s="104" t="str">
        <f>IF('વિદ્યાર્થી માહિતી'!C83="","",SUM(DB88:DD88))</f>
        <v/>
      </c>
      <c r="DF88" s="105" t="str">
        <f>IF('વિદ્યાર્થી માહિતી'!C83="","",'સિદ્ધિ+કૃપા'!AE86)</f>
        <v/>
      </c>
      <c r="DG88" s="101" t="str">
        <f>IF('વિદ્યાર્થી માહિતી'!C83="","",'સિદ્ધિ+કૃપા'!AF86)</f>
        <v/>
      </c>
      <c r="DH88" s="101" t="str">
        <f>IF('વિદ્યાર્થી માહિતી'!C83="","",SUM(DE88:DG88))</f>
        <v/>
      </c>
      <c r="DI88" s="106" t="str">
        <f t="shared" si="24"/>
        <v/>
      </c>
      <c r="DJ88" s="25" t="str">
        <f>IF('વિદ્યાર્થી માહિતી'!M83="","",'વિદ્યાર્થી માહિતી'!M83)</f>
        <v/>
      </c>
      <c r="DK88" s="41" t="str">
        <f>IF('વિદ્યાર્થી માહિતી'!C83="","",'વિદ્યાર્થી માહિતી'!B83)</f>
        <v/>
      </c>
      <c r="DL88" s="41" t="str">
        <f>IF('વિદ્યાર્થી માહિતી'!C83="","",'વિદ્યાર્થી માહિતી'!C83)</f>
        <v/>
      </c>
      <c r="DM88" s="101" t="str">
        <f>IF('વિદ્યાર્થી માહિતી'!C83="","",'T-3'!P86)</f>
        <v/>
      </c>
      <c r="DN88" s="101" t="str">
        <f>IF('વિદ્યાર્થી માહિતી'!C83="","",'T-3'!Q86)</f>
        <v/>
      </c>
      <c r="DO88" s="102" t="str">
        <f>IF('વિદ્યાર્થી માહિતી'!C83="","",આંતરિક!BD86)</f>
        <v/>
      </c>
      <c r="DP88" s="104" t="str">
        <f>IF('વિદ્યાર્થી માહિતી'!C83="","",SUM(DM88:DO88))</f>
        <v/>
      </c>
      <c r="DQ88" s="105" t="str">
        <f>IF('વિદ્યાર્થી માહિતી'!C83="","",'સિદ્ધિ+કૃપા'!AH86)</f>
        <v/>
      </c>
      <c r="DR88" s="101" t="str">
        <f>IF('વિદ્યાર્થી માહિતી'!C83="","",'સિદ્ધિ+કૃપા'!AI86)</f>
        <v/>
      </c>
      <c r="DS88" s="101" t="str">
        <f>IF('વિદ્યાર્થી માહિતી'!C83="","",SUM(DP88:DR88))</f>
        <v/>
      </c>
      <c r="DT88" s="106" t="str">
        <f t="shared" si="25"/>
        <v/>
      </c>
      <c r="DU88" s="255" t="str">
        <f>IF('વિદ્યાર્થી માહિતી'!C83="","",IF(I88="LEFT","LEFT",IF(V88="LEFT","LEFT",IF(AI88="LEFT","LEFT",IF(AV88="LEFT","LEFT",IF(BI88="LEFT","LEFT",IF(BV88="LEFT","LEFT",IF(CI88="LEFT","LEFT","P"))))))))</f>
        <v/>
      </c>
      <c r="DV88" s="255" t="str">
        <f>IF('વિદ્યાર્થી માહિતી'!C83="","",IF(DU88="LEFT","LEFT",IF(L88&lt;33,"નાપાસ",IF(Y88&lt;33,"નાપાસ",IF(AL88&lt;33,"નાપાસ",IF(AY88&lt;33,"નાપાસ",IF(BL88&lt;33,"નાપાસ",IF(BY88&lt;33,"નાપાસ",IF(CL88&lt;33,"નાપાસ",IF(CW88&lt;33,"નાપાસ",IF(DH88&lt;33,"નાપાસ",IF(DS88&lt;33,"નાપાસ","પાસ"))))))))))))</f>
        <v/>
      </c>
      <c r="DW88" s="255" t="str">
        <f>IF('વિદ્યાર્થી માહિતી'!C83="","",IF(J88&gt;0,"સિદ્ધિગુણથી પાસ",IF(W88&gt;0,"સિદ્ધિગુણથી પાસ",IF(AJ88&gt;0,"સિદ્ધિગુણથી પાસ",IF(AW88&gt;0,"સિદ્ધિગુણથી પાસ",IF(BJ88&gt;0,"સિદ્ધિગુણથી પાસ",IF(BW88&gt;0,"સિદ્ધિગુણથી પાસ",IF(CJ88&gt;0,"સિદ્ધિગુણથી પાસ",DV88))))))))</f>
        <v/>
      </c>
      <c r="DX88" s="255" t="str">
        <f>IF('વિદ્યાર્થી માહિતી'!C83="","",IF(K88&gt;0,"કૃપાગુણથી પાસ",IF(X88&gt;0,"કૃપાગુણથી પાસ",IF(AK88&gt;0,"કૃપાગુણથી પાસ",IF(AX88&gt;0,"કૃપાગુણથી પાસ",IF(BK88&gt;0,"કૃપાગુણથી પાસ",IF(BX88&gt;0,"કૃપાગુણથી પાસ",IF(CK88&gt;0,"કૃપાગુણથી પાસ",DV88))))))))</f>
        <v/>
      </c>
      <c r="DY88" s="255" t="str">
        <f>IF('સમગ્ર પરિણામ '!DX88="કૃપાગુણથી પાસ","કૃપાગુણથી પાસ",IF(DW88="સિદ્ધિગુણથી પાસ","સિદ્ધિગુણથી પાસ",DX88))</f>
        <v/>
      </c>
      <c r="DZ88" s="130" t="str">
        <f>IF('વિદ્યાર્થી માહિતી'!C83="","",'વિદ્યાર્થી માહિતી'!G83)</f>
        <v/>
      </c>
      <c r="EA88" s="45" t="str">
        <f>'S1'!N85</f>
        <v/>
      </c>
    </row>
    <row r="89" spans="1:131" ht="23.25" customHeight="1" x14ac:dyDescent="0.2">
      <c r="A89" s="41">
        <f>'વિદ્યાર્થી માહિતી'!A84</f>
        <v>83</v>
      </c>
      <c r="B89" s="41" t="str">
        <f>IF('વિદ્યાર્થી માહિતી'!B84="","",'વિદ્યાર્થી માહિતી'!B84)</f>
        <v/>
      </c>
      <c r="C89" s="52" t="str">
        <f>IF('વિદ્યાર્થી માહિતી'!C84="","",'વિદ્યાર્થી માહિતી'!C84)</f>
        <v/>
      </c>
      <c r="D89" s="101" t="str">
        <f>IF('વિદ્યાર્થી માહિતી'!C84="","",'T-1'!F87)</f>
        <v/>
      </c>
      <c r="E89" s="101" t="str">
        <f>IF('વિદ્યાર્થી માહિતી'!C84="","",'T-2'!F87)</f>
        <v/>
      </c>
      <c r="F89" s="101" t="str">
        <f>IF('વિદ્યાર્થી માહિતી'!C84="","",'T-3'!E87)</f>
        <v/>
      </c>
      <c r="G89" s="102" t="str">
        <f>IF('વિદ્યાર્થી માહિતી'!C84="","",આંતરિક!H87)</f>
        <v/>
      </c>
      <c r="H89" s="103" t="str">
        <f t="shared" si="13"/>
        <v/>
      </c>
      <c r="I89" s="104" t="str">
        <f t="shared" si="14"/>
        <v/>
      </c>
      <c r="J89" s="105" t="str">
        <f>IF('વિદ્યાર્થી માહિતી'!C84="","",'સિદ્ધિ+કૃપા'!G87)</f>
        <v/>
      </c>
      <c r="K89" s="101" t="str">
        <f>IF('વિદ્યાર્થી માહિતી'!C84="","",'સિદ્ધિ+કૃપા'!H87)</f>
        <v/>
      </c>
      <c r="L89" s="101" t="str">
        <f t="shared" si="15"/>
        <v/>
      </c>
      <c r="M89" s="106" t="str">
        <f t="shared" si="16"/>
        <v/>
      </c>
      <c r="O89" s="41" t="str">
        <f>IF('વિદ્યાર્થી માહિતી'!B84="","",'વિદ્યાર્થી માહિતી'!B84)</f>
        <v/>
      </c>
      <c r="P89" s="41" t="str">
        <f>IF('વિદ્યાર્થી માહિતી'!C84="","",'વિદ્યાર્થી માહિતી'!C84)</f>
        <v/>
      </c>
      <c r="Q89" s="101" t="str">
        <f>IF('વિદ્યાર્થી માહિતી'!C84="","",'T-1'!G87)</f>
        <v/>
      </c>
      <c r="R89" s="101" t="str">
        <f>IF('વિદ્યાર્થી માહિતી'!C84="","",'T-2'!G87)</f>
        <v/>
      </c>
      <c r="S89" s="101" t="str">
        <f>IF('વિદ્યાર્થી માહિતી'!C84="","",'T-3'!F87)</f>
        <v/>
      </c>
      <c r="T89" s="102" t="str">
        <f>IF('વિદ્યાર્થી માહિતી'!C84="","",આંતરિક!N87)</f>
        <v/>
      </c>
      <c r="U89" s="103" t="str">
        <f>IF('વિદ્યાર્થી માહિતી'!C84="","",ROUND(SUM(Q89:T89),0))</f>
        <v/>
      </c>
      <c r="V89" s="104" t="str">
        <f>IF('વિદ્યાર્થી માહિતી'!C84="","",IF(S89="LEFT","LEFT",ROUND(U89/2,0)))</f>
        <v/>
      </c>
      <c r="W89" s="105" t="str">
        <f>IF('વિદ્યાર્થી માહિતી'!C84="","",'સિદ્ધિ+કૃપા'!J87)</f>
        <v/>
      </c>
      <c r="X89" s="101" t="str">
        <f>IF('વિદ્યાર્થી માહિતી'!C84="","",'સિદ્ધિ+કૃપા'!K87)</f>
        <v/>
      </c>
      <c r="Y89" s="101" t="str">
        <f>IF('વિદ્યાર્થી માહિતી'!C84="","",IF(S89="LEFT","LEFT",SUM(V89:X89)))</f>
        <v/>
      </c>
      <c r="Z89" s="106" t="str">
        <f t="shared" si="17"/>
        <v/>
      </c>
      <c r="AB89" s="41" t="str">
        <f>IF('વિદ્યાર્થી માહિતી'!B84="","",'વિદ્યાર્થી માહિતી'!B84)</f>
        <v/>
      </c>
      <c r="AC89" s="41" t="str">
        <f>IF('વિદ્યાર્થી માહિતી'!C84="","",'વિદ્યાર્થી માહિતી'!C84)</f>
        <v/>
      </c>
      <c r="AD89" s="101" t="str">
        <f>IF('વિદ્યાર્થી માહિતી'!C84="","",'T-1'!H87)</f>
        <v/>
      </c>
      <c r="AE89" s="101" t="str">
        <f>IF('વિદ્યાર્થી માહિતી'!C84="","",'T-2'!H87)</f>
        <v/>
      </c>
      <c r="AF89" s="101" t="str">
        <f>IF('વિદ્યાર્થી માહિતી'!C84="","",'T-3'!G87)</f>
        <v/>
      </c>
      <c r="AG89" s="102" t="str">
        <f>IF('વિદ્યાર્થી માહિતી'!C84="","",આંતરિક!T87)</f>
        <v/>
      </c>
      <c r="AH89" s="103" t="str">
        <f>IF('વિદ્યાર્થી માહિતી'!C84="","",ROUND(SUM(AD89:AG89),0))</f>
        <v/>
      </c>
      <c r="AI89" s="104" t="str">
        <f>IF('વિદ્યાર્થી માહિતી'!C84="","",IF(AF89="LEFT","LEFT",ROUND(AH89/2,0)))</f>
        <v/>
      </c>
      <c r="AJ89" s="105" t="str">
        <f>IF('વિદ્યાર્થી માહિતી'!C84="","",'સિદ્ધિ+કૃપા'!M87)</f>
        <v/>
      </c>
      <c r="AK89" s="101" t="str">
        <f>IF('વિદ્યાર્થી માહિતી'!C84="","",'સિદ્ધિ+કૃપા'!N87)</f>
        <v/>
      </c>
      <c r="AL89" s="101" t="str">
        <f>IF('વિદ્યાર્થી માહિતી'!C84="","",IF(AF89="LEFT","LEFT",SUM(AI89:AK89)))</f>
        <v/>
      </c>
      <c r="AM89" s="106" t="str">
        <f t="shared" si="18"/>
        <v/>
      </c>
      <c r="AO89" s="41" t="str">
        <f>IF('વિદ્યાર્થી માહિતી'!B84="","",'વિદ્યાર્થી માહિતી'!B84)</f>
        <v/>
      </c>
      <c r="AP89" s="41" t="str">
        <f>IF('વિદ્યાર્થી માહિતી'!C84="","",'વિદ્યાર્થી માહિતી'!C84)</f>
        <v/>
      </c>
      <c r="AQ89" s="101" t="str">
        <f>IF('વિદ્યાર્થી માહિતી'!C84="","",'T-1'!I87)</f>
        <v/>
      </c>
      <c r="AR89" s="101" t="str">
        <f>IF('વિદ્યાર્થી માહિતી'!C84="","",'T-2'!I87)</f>
        <v/>
      </c>
      <c r="AS89" s="101" t="str">
        <f>IF('વિદ્યાર્થી માહિતી'!C84="","",'T-3'!H87)</f>
        <v/>
      </c>
      <c r="AT89" s="102" t="str">
        <f>IF('વિદ્યાર્થી માહિતી'!C84="","",આંતરિક!Z87)</f>
        <v/>
      </c>
      <c r="AU89" s="103" t="str">
        <f>IF('વિદ્યાર્થી માહિતી'!C84="","",ROUND(SUM(AQ89:AT89),0))</f>
        <v/>
      </c>
      <c r="AV89" s="104" t="str">
        <f>IF('વિદ્યાર્થી માહિતી'!C84="","",IF(AS89="LEFT","LEFT",ROUND(AU89/2,0)))</f>
        <v/>
      </c>
      <c r="AW89" s="105" t="str">
        <f>IF('વિદ્યાર્થી માહિતી'!C84="","",'સિદ્ધિ+કૃપા'!P87)</f>
        <v/>
      </c>
      <c r="AX89" s="101" t="str">
        <f>IF('વિદ્યાર્થી માહિતી'!C84="","",'સિદ્ધિ+કૃપા'!Q87)</f>
        <v/>
      </c>
      <c r="AY89" s="101" t="str">
        <f>IF('વિદ્યાર્થી માહિતી'!C84="","",IF(AS89="LEFT","LEFT",SUM(AV89:AX89)))</f>
        <v/>
      </c>
      <c r="AZ89" s="106" t="str">
        <f t="shared" si="19"/>
        <v/>
      </c>
      <c r="BB89" s="41" t="str">
        <f>IF('વિદ્યાર્થી માહિતી'!C84="","",'વિદ્યાર્થી માહિતી'!B84)</f>
        <v/>
      </c>
      <c r="BC89" s="41" t="str">
        <f>IF('વિદ્યાર્થી માહિતી'!C84="","",'વિદ્યાર્થી માહિતી'!C84)</f>
        <v/>
      </c>
      <c r="BD89" s="101" t="str">
        <f>IF('વિદ્યાર્થી માહિતી'!C84="","",'T-1'!J87)</f>
        <v/>
      </c>
      <c r="BE89" s="101" t="str">
        <f>IF('વિદ્યાર્થી માહિતી'!C84="","",'T-2'!J87)</f>
        <v/>
      </c>
      <c r="BF89" s="101" t="str">
        <f>IF('વિદ્યાર્થી માહિતી'!C84="","",'T-3'!I87)</f>
        <v/>
      </c>
      <c r="BG89" s="102" t="str">
        <f>IF('વિદ્યાર્થી માહિતી'!C84="","",આંતરિક!AF87)</f>
        <v/>
      </c>
      <c r="BH89" s="103" t="str">
        <f>IF('વિદ્યાર્થી માહિતી'!C84="","",ROUND(SUM(BD89:BG89),0))</f>
        <v/>
      </c>
      <c r="BI89" s="104" t="str">
        <f>IF('વિદ્યાર્થી માહિતી'!C84="","",IF(BF89="LEFT","LEFT",ROUND(BH89/2,0)))</f>
        <v/>
      </c>
      <c r="BJ89" s="105" t="str">
        <f>IF('વિદ્યાર્થી માહિતી'!C84="","",'સિદ્ધિ+કૃપા'!S87)</f>
        <v/>
      </c>
      <c r="BK89" s="101" t="str">
        <f>IF('વિદ્યાર્થી માહિતી'!C84="","",'સિદ્ધિ+કૃપા'!T87)</f>
        <v/>
      </c>
      <c r="BL89" s="101" t="str">
        <f>IF('વિદ્યાર્થી માહિતી'!C84="","",IF(BF89="LEFT","LEFT",SUM(BI89:BK89)))</f>
        <v/>
      </c>
      <c r="BM89" s="106" t="str">
        <f t="shared" si="20"/>
        <v/>
      </c>
      <c r="BO89" s="41" t="str">
        <f>IF('વિદ્યાર્થી માહિતી'!C84="","",'વિદ્યાર્થી માહિતી'!B84)</f>
        <v/>
      </c>
      <c r="BP89" s="41" t="str">
        <f>IF('વિદ્યાર્થી માહિતી'!C84="","",'વિદ્યાર્થી માહિતી'!C84)</f>
        <v/>
      </c>
      <c r="BQ89" s="101" t="str">
        <f>IF('વિદ્યાર્થી માહિતી'!C84="","",'T-1'!K87)</f>
        <v/>
      </c>
      <c r="BR89" s="101" t="str">
        <f>IF('વિદ્યાર્થી માહિતી'!C84="","",'T-2'!K87)</f>
        <v/>
      </c>
      <c r="BS89" s="101" t="str">
        <f>IF('વિદ્યાર્થી માહિતી'!C84="","",'T-3'!J87)</f>
        <v/>
      </c>
      <c r="BT89" s="102" t="str">
        <f>IF('વિદ્યાર્થી માહિતી'!C84="","",આંતરિક!AL87)</f>
        <v/>
      </c>
      <c r="BU89" s="103" t="str">
        <f>IF('વિદ્યાર્થી માહિતી'!C84="","",ROUND(SUM(BQ89:BT89),0))</f>
        <v/>
      </c>
      <c r="BV89" s="104" t="str">
        <f>IF('વિદ્યાર્થી માહિતી'!C84="","",IF(BS89="LEFT","LEFT",ROUND(BU89/2,0)))</f>
        <v/>
      </c>
      <c r="BW89" s="105" t="str">
        <f>IF('વિદ્યાર્થી માહિતી'!C84="","",'સિદ્ધિ+કૃપા'!V87)</f>
        <v/>
      </c>
      <c r="BX89" s="101" t="str">
        <f>IF('વિદ્યાર્થી માહિતી'!C84="","",'સિદ્ધિ+કૃપા'!W87)</f>
        <v/>
      </c>
      <c r="BY89" s="101" t="str">
        <f>IF('વિદ્યાર્થી માહિતી'!C84="","",IF(BS89="LEFT","LEFT",SUM(BV89:BX89)))</f>
        <v/>
      </c>
      <c r="BZ89" s="106" t="str">
        <f t="shared" si="21"/>
        <v/>
      </c>
      <c r="CB89" s="41" t="str">
        <f>IF('વિદ્યાર્થી માહિતી'!C84="","",'વિદ્યાર્થી માહિતી'!B84)</f>
        <v/>
      </c>
      <c r="CC89" s="41" t="str">
        <f>IF('વિદ્યાર્થી માહિતી'!C84="","",'વિદ્યાર્થી માહિતી'!C84)</f>
        <v/>
      </c>
      <c r="CD89" s="101" t="str">
        <f>IF('વિદ્યાર્થી માહિતી'!C84="","",'T-1'!L87)</f>
        <v/>
      </c>
      <c r="CE89" s="101" t="str">
        <f>IF('વિદ્યાર્થી માહિતી'!C84="","",'T-2'!L87)</f>
        <v/>
      </c>
      <c r="CF89" s="101" t="str">
        <f>IF('વિદ્યાર્થી માહિતી'!C84="","",'T-3'!K87)</f>
        <v/>
      </c>
      <c r="CG89" s="102" t="str">
        <f>IF('વિદ્યાર્થી માહિતી'!C84="","",આંતરિક!AR87)</f>
        <v/>
      </c>
      <c r="CH89" s="103" t="str">
        <f>IF('વિદ્યાર્થી માહિતી'!C84="","",ROUND(SUM(CD89:CG89),0))</f>
        <v/>
      </c>
      <c r="CI89" s="104" t="str">
        <f>IF('વિદ્યાર્થી માહિતી'!C84="","",IF(CF89="LEFT","LEFT",ROUND(CH89/2,0)))</f>
        <v/>
      </c>
      <c r="CJ89" s="105" t="str">
        <f>IF('વિદ્યાર્થી માહિતી'!C84="","",'સિદ્ધિ+કૃપા'!Y87)</f>
        <v/>
      </c>
      <c r="CK89" s="101" t="str">
        <f>IF('વિદ્યાર્થી માહિતી'!C84="","",'સિદ્ધિ+કૃપા'!Z87)</f>
        <v/>
      </c>
      <c r="CL89" s="101" t="str">
        <f>IF('વિદ્યાર્થી માહિતી'!C84="","",IF(CF89="LEFT","LEFT",SUM(CI89:CK89)))</f>
        <v/>
      </c>
      <c r="CM89" s="106" t="str">
        <f t="shared" si="22"/>
        <v/>
      </c>
      <c r="CO89" s="41" t="str">
        <f>IF('વિદ્યાર્થી માહિતી'!B84="","",'વિદ્યાર્થી માહિતી'!B84)</f>
        <v/>
      </c>
      <c r="CP89" s="41" t="str">
        <f>IF('વિદ્યાર્થી માહિતી'!C84="","",'વિદ્યાર્થી માહિતી'!C84)</f>
        <v/>
      </c>
      <c r="CQ89" s="101" t="str">
        <f>IF('વિદ્યાર્થી માહિતી'!C84="","",'T-3'!L87)</f>
        <v/>
      </c>
      <c r="CR89" s="101" t="str">
        <f>IF('વિદ્યાર્થી માહિતી'!C84="","",'T-3'!M87)</f>
        <v/>
      </c>
      <c r="CS89" s="102" t="str">
        <f>IF('વિદ્યાર્થી માહિતી'!C84="","",આંતરિક!AV87)</f>
        <v/>
      </c>
      <c r="CT89" s="104" t="str">
        <f>IF('વિદ્યાર્થી માહિતી'!C84="","",SUM(CQ89:CS89))</f>
        <v/>
      </c>
      <c r="CU89" s="105" t="str">
        <f>IF('વિદ્યાર્થી માહિતી'!C84="","",'સિદ્ધિ+કૃપા'!AB87)</f>
        <v/>
      </c>
      <c r="CV89" s="101" t="str">
        <f>IF('વિદ્યાર્થી માહિતી'!C84="","",'સિદ્ધિ+કૃપા'!AC87)</f>
        <v/>
      </c>
      <c r="CW89" s="101" t="str">
        <f>IF('વિદ્યાર્થી માહિતી'!C84="","",SUM(CT89:CV89))</f>
        <v/>
      </c>
      <c r="CX89" s="106" t="str">
        <f t="shared" si="23"/>
        <v/>
      </c>
      <c r="CZ89" s="41" t="str">
        <f>IF('વિદ્યાર્થી માહિતી'!C84="","",'વિદ્યાર્થી માહિતી'!B84)</f>
        <v/>
      </c>
      <c r="DA89" s="41" t="str">
        <f>IF('વિદ્યાર્થી માહિતી'!C84="","",'વિદ્યાર્થી માહિતી'!C84)</f>
        <v/>
      </c>
      <c r="DB89" s="101" t="str">
        <f>IF('વિદ્યાર્થી માહિતી'!C84="","",'T-3'!N87)</f>
        <v/>
      </c>
      <c r="DC89" s="101" t="str">
        <f>IF('વિદ્યાર્થી માહિતી'!C84="","",'T-3'!O87)</f>
        <v/>
      </c>
      <c r="DD89" s="102" t="str">
        <f>IF('વિદ્યાર્થી માહિતી'!C84="","",આંતરિક!AZ87)</f>
        <v/>
      </c>
      <c r="DE89" s="104" t="str">
        <f>IF('વિદ્યાર્થી માહિતી'!C84="","",SUM(DB89:DD89))</f>
        <v/>
      </c>
      <c r="DF89" s="105" t="str">
        <f>IF('વિદ્યાર્થી માહિતી'!C84="","",'સિદ્ધિ+કૃપા'!AE87)</f>
        <v/>
      </c>
      <c r="DG89" s="101" t="str">
        <f>IF('વિદ્યાર્થી માહિતી'!C84="","",'સિદ્ધિ+કૃપા'!AF87)</f>
        <v/>
      </c>
      <c r="DH89" s="101" t="str">
        <f>IF('વિદ્યાર્થી માહિતી'!C84="","",SUM(DE89:DG89))</f>
        <v/>
      </c>
      <c r="DI89" s="106" t="str">
        <f t="shared" si="24"/>
        <v/>
      </c>
      <c r="DJ89" s="25" t="str">
        <f>IF('વિદ્યાર્થી માહિતી'!M84="","",'વિદ્યાર્થી માહિતી'!M84)</f>
        <v/>
      </c>
      <c r="DK89" s="41" t="str">
        <f>IF('વિદ્યાર્થી માહિતી'!C84="","",'વિદ્યાર્થી માહિતી'!B84)</f>
        <v/>
      </c>
      <c r="DL89" s="41" t="str">
        <f>IF('વિદ્યાર્થી માહિતી'!C84="","",'વિદ્યાર્થી માહિતી'!C84)</f>
        <v/>
      </c>
      <c r="DM89" s="101" t="str">
        <f>IF('વિદ્યાર્થી માહિતી'!C84="","",'T-3'!P87)</f>
        <v/>
      </c>
      <c r="DN89" s="101" t="str">
        <f>IF('વિદ્યાર્થી માહિતી'!C84="","",'T-3'!Q87)</f>
        <v/>
      </c>
      <c r="DO89" s="102" t="str">
        <f>IF('વિદ્યાર્થી માહિતી'!C84="","",આંતરિક!BD87)</f>
        <v/>
      </c>
      <c r="DP89" s="104" t="str">
        <f>IF('વિદ્યાર્થી માહિતી'!C84="","",SUM(DM89:DO89))</f>
        <v/>
      </c>
      <c r="DQ89" s="105" t="str">
        <f>IF('વિદ્યાર્થી માહિતી'!C84="","",'સિદ્ધિ+કૃપા'!AH87)</f>
        <v/>
      </c>
      <c r="DR89" s="101" t="str">
        <f>IF('વિદ્યાર્થી માહિતી'!C84="","",'સિદ્ધિ+કૃપા'!AI87)</f>
        <v/>
      </c>
      <c r="DS89" s="101" t="str">
        <f>IF('વિદ્યાર્થી માહિતી'!C84="","",SUM(DP89:DR89))</f>
        <v/>
      </c>
      <c r="DT89" s="106" t="str">
        <f t="shared" si="25"/>
        <v/>
      </c>
      <c r="DU89" s="255" t="str">
        <f>IF('વિદ્યાર્થી માહિતી'!C84="","",IF(I89="LEFT","LEFT",IF(V89="LEFT","LEFT",IF(AI89="LEFT","LEFT",IF(AV89="LEFT","LEFT",IF(BI89="LEFT","LEFT",IF(BV89="LEFT","LEFT",IF(CI89="LEFT","LEFT","P"))))))))</f>
        <v/>
      </c>
      <c r="DV89" s="255" t="str">
        <f>IF('વિદ્યાર્થી માહિતી'!C84="","",IF(DU89="LEFT","LEFT",IF(L89&lt;33,"નાપાસ",IF(Y89&lt;33,"નાપાસ",IF(AL89&lt;33,"નાપાસ",IF(AY89&lt;33,"નાપાસ",IF(BL89&lt;33,"નાપાસ",IF(BY89&lt;33,"નાપાસ",IF(CL89&lt;33,"નાપાસ",IF(CW89&lt;33,"નાપાસ",IF(DH89&lt;33,"નાપાસ",IF(DS89&lt;33,"નાપાસ","પાસ"))))))))))))</f>
        <v/>
      </c>
      <c r="DW89" s="255" t="str">
        <f>IF('વિદ્યાર્થી માહિતી'!C84="","",IF(J89&gt;0,"સિદ્ધિગુણથી પાસ",IF(W89&gt;0,"સિદ્ધિગુણથી પાસ",IF(AJ89&gt;0,"સિદ્ધિગુણથી પાસ",IF(AW89&gt;0,"સિદ્ધિગુણથી પાસ",IF(BJ89&gt;0,"સિદ્ધિગુણથી પાસ",IF(BW89&gt;0,"સિદ્ધિગુણથી પાસ",IF(CJ89&gt;0,"સિદ્ધિગુણથી પાસ",DV89))))))))</f>
        <v/>
      </c>
      <c r="DX89" s="255" t="str">
        <f>IF('વિદ્યાર્થી માહિતી'!C84="","",IF(K89&gt;0,"કૃપાગુણથી પાસ",IF(X89&gt;0,"કૃપાગુણથી પાસ",IF(AK89&gt;0,"કૃપાગુણથી પાસ",IF(AX89&gt;0,"કૃપાગુણથી પાસ",IF(BK89&gt;0,"કૃપાગુણથી પાસ",IF(BX89&gt;0,"કૃપાગુણથી પાસ",IF(CK89&gt;0,"કૃપાગુણથી પાસ",DV89))))))))</f>
        <v/>
      </c>
      <c r="DY89" s="255" t="str">
        <f>IF('સમગ્ર પરિણામ '!DX89="કૃપાગુણથી પાસ","કૃપાગુણથી પાસ",IF(DW89="સિદ્ધિગુણથી પાસ","સિદ્ધિગુણથી પાસ",DX89))</f>
        <v/>
      </c>
      <c r="DZ89" s="130" t="str">
        <f>IF('વિદ્યાર્થી માહિતી'!C84="","",'વિદ્યાર્થી માહિતી'!G84)</f>
        <v/>
      </c>
      <c r="EA89" s="45" t="str">
        <f>'S1'!N86</f>
        <v/>
      </c>
    </row>
    <row r="90" spans="1:131" ht="23.25" customHeight="1" x14ac:dyDescent="0.2">
      <c r="A90" s="41">
        <f>'વિદ્યાર્થી માહિતી'!A85</f>
        <v>84</v>
      </c>
      <c r="B90" s="41" t="str">
        <f>IF('વિદ્યાર્થી માહિતી'!B85="","",'વિદ્યાર્થી માહિતી'!B85)</f>
        <v/>
      </c>
      <c r="C90" s="52" t="str">
        <f>IF('વિદ્યાર્થી માહિતી'!C85="","",'વિદ્યાર્થી માહિતી'!C85)</f>
        <v/>
      </c>
      <c r="D90" s="101" t="str">
        <f>IF('વિદ્યાર્થી માહિતી'!C85="","",'T-1'!F88)</f>
        <v/>
      </c>
      <c r="E90" s="101" t="str">
        <f>IF('વિદ્યાર્થી માહિતી'!C85="","",'T-2'!F88)</f>
        <v/>
      </c>
      <c r="F90" s="101" t="str">
        <f>IF('વિદ્યાર્થી માહિતી'!C85="","",'T-3'!E88)</f>
        <v/>
      </c>
      <c r="G90" s="102" t="str">
        <f>IF('વિદ્યાર્થી માહિતી'!C85="","",આંતરિક!H88)</f>
        <v/>
      </c>
      <c r="H90" s="103" t="str">
        <f t="shared" si="13"/>
        <v/>
      </c>
      <c r="I90" s="104" t="str">
        <f t="shared" si="14"/>
        <v/>
      </c>
      <c r="J90" s="105" t="str">
        <f>IF('વિદ્યાર્થી માહિતી'!C85="","",'સિદ્ધિ+કૃપા'!G88)</f>
        <v/>
      </c>
      <c r="K90" s="101" t="str">
        <f>IF('વિદ્યાર્થી માહિતી'!C85="","",'સિદ્ધિ+કૃપા'!H88)</f>
        <v/>
      </c>
      <c r="L90" s="101" t="str">
        <f t="shared" si="15"/>
        <v/>
      </c>
      <c r="M90" s="106" t="str">
        <f t="shared" si="16"/>
        <v/>
      </c>
      <c r="O90" s="41" t="str">
        <f>IF('વિદ્યાર્થી માહિતી'!B85="","",'વિદ્યાર્થી માહિતી'!B85)</f>
        <v/>
      </c>
      <c r="P90" s="41" t="str">
        <f>IF('વિદ્યાર્થી માહિતી'!C85="","",'વિદ્યાર્થી માહિતી'!C85)</f>
        <v/>
      </c>
      <c r="Q90" s="101" t="str">
        <f>IF('વિદ્યાર્થી માહિતી'!C85="","",'T-1'!G88)</f>
        <v/>
      </c>
      <c r="R90" s="101" t="str">
        <f>IF('વિદ્યાર્થી માહિતી'!C85="","",'T-2'!G88)</f>
        <v/>
      </c>
      <c r="S90" s="101" t="str">
        <f>IF('વિદ્યાર્થી માહિતી'!C85="","",'T-3'!F88)</f>
        <v/>
      </c>
      <c r="T90" s="102" t="str">
        <f>IF('વિદ્યાર્થી માહિતી'!C85="","",આંતરિક!N88)</f>
        <v/>
      </c>
      <c r="U90" s="103" t="str">
        <f>IF('વિદ્યાર્થી માહિતી'!C85="","",ROUND(SUM(Q90:T90),0))</f>
        <v/>
      </c>
      <c r="V90" s="104" t="str">
        <f>IF('વિદ્યાર્થી માહિતી'!C85="","",IF(S90="LEFT","LEFT",ROUND(U90/2,0)))</f>
        <v/>
      </c>
      <c r="W90" s="105" t="str">
        <f>IF('વિદ્યાર્થી માહિતી'!C85="","",'સિદ્ધિ+કૃપા'!J88)</f>
        <v/>
      </c>
      <c r="X90" s="101" t="str">
        <f>IF('વિદ્યાર્થી માહિતી'!C85="","",'સિદ્ધિ+કૃપા'!K88)</f>
        <v/>
      </c>
      <c r="Y90" s="101" t="str">
        <f>IF('વિદ્યાર્થી માહિતી'!C85="","",IF(S90="LEFT","LEFT",SUM(V90:X90)))</f>
        <v/>
      </c>
      <c r="Z90" s="106" t="str">
        <f t="shared" si="17"/>
        <v/>
      </c>
      <c r="AB90" s="41" t="str">
        <f>IF('વિદ્યાર્થી માહિતી'!B85="","",'વિદ્યાર્થી માહિતી'!B85)</f>
        <v/>
      </c>
      <c r="AC90" s="41" t="str">
        <f>IF('વિદ્યાર્થી માહિતી'!C85="","",'વિદ્યાર્થી માહિતી'!C85)</f>
        <v/>
      </c>
      <c r="AD90" s="101" t="str">
        <f>IF('વિદ્યાર્થી માહિતી'!C85="","",'T-1'!H88)</f>
        <v/>
      </c>
      <c r="AE90" s="101" t="str">
        <f>IF('વિદ્યાર્થી માહિતી'!C85="","",'T-2'!H88)</f>
        <v/>
      </c>
      <c r="AF90" s="101" t="str">
        <f>IF('વિદ્યાર્થી માહિતી'!C85="","",'T-3'!G88)</f>
        <v/>
      </c>
      <c r="AG90" s="102" t="str">
        <f>IF('વિદ્યાર્થી માહિતી'!C85="","",આંતરિક!T88)</f>
        <v/>
      </c>
      <c r="AH90" s="103" t="str">
        <f>IF('વિદ્યાર્થી માહિતી'!C85="","",ROUND(SUM(AD90:AG90),0))</f>
        <v/>
      </c>
      <c r="AI90" s="104" t="str">
        <f>IF('વિદ્યાર્થી માહિતી'!C85="","",IF(AF90="LEFT","LEFT",ROUND(AH90/2,0)))</f>
        <v/>
      </c>
      <c r="AJ90" s="105" t="str">
        <f>IF('વિદ્યાર્થી માહિતી'!C85="","",'સિદ્ધિ+કૃપા'!M88)</f>
        <v/>
      </c>
      <c r="AK90" s="101" t="str">
        <f>IF('વિદ્યાર્થી માહિતી'!C85="","",'સિદ્ધિ+કૃપા'!N88)</f>
        <v/>
      </c>
      <c r="AL90" s="101" t="str">
        <f>IF('વિદ્યાર્થી માહિતી'!C85="","",IF(AF90="LEFT","LEFT",SUM(AI90:AK90)))</f>
        <v/>
      </c>
      <c r="AM90" s="106" t="str">
        <f t="shared" si="18"/>
        <v/>
      </c>
      <c r="AO90" s="41" t="str">
        <f>IF('વિદ્યાર્થી માહિતી'!B85="","",'વિદ્યાર્થી માહિતી'!B85)</f>
        <v/>
      </c>
      <c r="AP90" s="41" t="str">
        <f>IF('વિદ્યાર્થી માહિતી'!C85="","",'વિદ્યાર્થી માહિતી'!C85)</f>
        <v/>
      </c>
      <c r="AQ90" s="101" t="str">
        <f>IF('વિદ્યાર્થી માહિતી'!C85="","",'T-1'!I88)</f>
        <v/>
      </c>
      <c r="AR90" s="101" t="str">
        <f>IF('વિદ્યાર્થી માહિતી'!C85="","",'T-2'!I88)</f>
        <v/>
      </c>
      <c r="AS90" s="101" t="str">
        <f>IF('વિદ્યાર્થી માહિતી'!C85="","",'T-3'!H88)</f>
        <v/>
      </c>
      <c r="AT90" s="102" t="str">
        <f>IF('વિદ્યાર્થી માહિતી'!C85="","",આંતરિક!Z88)</f>
        <v/>
      </c>
      <c r="AU90" s="103" t="str">
        <f>IF('વિદ્યાર્થી માહિતી'!C85="","",ROUND(SUM(AQ90:AT90),0))</f>
        <v/>
      </c>
      <c r="AV90" s="104" t="str">
        <f>IF('વિદ્યાર્થી માહિતી'!C85="","",IF(AS90="LEFT","LEFT",ROUND(AU90/2,0)))</f>
        <v/>
      </c>
      <c r="AW90" s="105" t="str">
        <f>IF('વિદ્યાર્થી માહિતી'!C85="","",'સિદ્ધિ+કૃપા'!P88)</f>
        <v/>
      </c>
      <c r="AX90" s="101" t="str">
        <f>IF('વિદ્યાર્થી માહિતી'!C85="","",'સિદ્ધિ+કૃપા'!Q88)</f>
        <v/>
      </c>
      <c r="AY90" s="101" t="str">
        <f>IF('વિદ્યાર્થી માહિતી'!C85="","",IF(AS90="LEFT","LEFT",SUM(AV90:AX90)))</f>
        <v/>
      </c>
      <c r="AZ90" s="106" t="str">
        <f t="shared" si="19"/>
        <v/>
      </c>
      <c r="BB90" s="41" t="str">
        <f>IF('વિદ્યાર્થી માહિતી'!C85="","",'વિદ્યાર્થી માહિતી'!B85)</f>
        <v/>
      </c>
      <c r="BC90" s="41" t="str">
        <f>IF('વિદ્યાર્થી માહિતી'!C85="","",'વિદ્યાર્થી માહિતી'!C85)</f>
        <v/>
      </c>
      <c r="BD90" s="101" t="str">
        <f>IF('વિદ્યાર્થી માહિતી'!C85="","",'T-1'!J88)</f>
        <v/>
      </c>
      <c r="BE90" s="101" t="str">
        <f>IF('વિદ્યાર્થી માહિતી'!C85="","",'T-2'!J88)</f>
        <v/>
      </c>
      <c r="BF90" s="101" t="str">
        <f>IF('વિદ્યાર્થી માહિતી'!C85="","",'T-3'!I88)</f>
        <v/>
      </c>
      <c r="BG90" s="102" t="str">
        <f>IF('વિદ્યાર્થી માહિતી'!C85="","",આંતરિક!AF88)</f>
        <v/>
      </c>
      <c r="BH90" s="103" t="str">
        <f>IF('વિદ્યાર્થી માહિતી'!C85="","",ROUND(SUM(BD90:BG90),0))</f>
        <v/>
      </c>
      <c r="BI90" s="104" t="str">
        <f>IF('વિદ્યાર્થી માહિતી'!C85="","",IF(BF90="LEFT","LEFT",ROUND(BH90/2,0)))</f>
        <v/>
      </c>
      <c r="BJ90" s="105" t="str">
        <f>IF('વિદ્યાર્થી માહિતી'!C85="","",'સિદ્ધિ+કૃપા'!S88)</f>
        <v/>
      </c>
      <c r="BK90" s="101" t="str">
        <f>IF('વિદ્યાર્થી માહિતી'!C85="","",'સિદ્ધિ+કૃપા'!T88)</f>
        <v/>
      </c>
      <c r="BL90" s="101" t="str">
        <f>IF('વિદ્યાર્થી માહિતી'!C85="","",IF(BF90="LEFT","LEFT",SUM(BI90:BK90)))</f>
        <v/>
      </c>
      <c r="BM90" s="106" t="str">
        <f t="shared" si="20"/>
        <v/>
      </c>
      <c r="BO90" s="41" t="str">
        <f>IF('વિદ્યાર્થી માહિતી'!C85="","",'વિદ્યાર્થી માહિતી'!B85)</f>
        <v/>
      </c>
      <c r="BP90" s="41" t="str">
        <f>IF('વિદ્યાર્થી માહિતી'!C85="","",'વિદ્યાર્થી માહિતી'!C85)</f>
        <v/>
      </c>
      <c r="BQ90" s="101" t="str">
        <f>IF('વિદ્યાર્થી માહિતી'!C85="","",'T-1'!K88)</f>
        <v/>
      </c>
      <c r="BR90" s="101" t="str">
        <f>IF('વિદ્યાર્થી માહિતી'!C85="","",'T-2'!K88)</f>
        <v/>
      </c>
      <c r="BS90" s="101" t="str">
        <f>IF('વિદ્યાર્થી માહિતી'!C85="","",'T-3'!J88)</f>
        <v/>
      </c>
      <c r="BT90" s="102" t="str">
        <f>IF('વિદ્યાર્થી માહિતી'!C85="","",આંતરિક!AL88)</f>
        <v/>
      </c>
      <c r="BU90" s="103" t="str">
        <f>IF('વિદ્યાર્થી માહિતી'!C85="","",ROUND(SUM(BQ90:BT90),0))</f>
        <v/>
      </c>
      <c r="BV90" s="104" t="str">
        <f>IF('વિદ્યાર્થી માહિતી'!C85="","",IF(BS90="LEFT","LEFT",ROUND(BU90/2,0)))</f>
        <v/>
      </c>
      <c r="BW90" s="105" t="str">
        <f>IF('વિદ્યાર્થી માહિતી'!C85="","",'સિદ્ધિ+કૃપા'!V88)</f>
        <v/>
      </c>
      <c r="BX90" s="101" t="str">
        <f>IF('વિદ્યાર્થી માહિતી'!C85="","",'સિદ્ધિ+કૃપા'!W88)</f>
        <v/>
      </c>
      <c r="BY90" s="101" t="str">
        <f>IF('વિદ્યાર્થી માહિતી'!C85="","",IF(BS90="LEFT","LEFT",SUM(BV90:BX90)))</f>
        <v/>
      </c>
      <c r="BZ90" s="106" t="str">
        <f t="shared" si="21"/>
        <v/>
      </c>
      <c r="CB90" s="41" t="str">
        <f>IF('વિદ્યાર્થી માહિતી'!C85="","",'વિદ્યાર્થી માહિતી'!B85)</f>
        <v/>
      </c>
      <c r="CC90" s="41" t="str">
        <f>IF('વિદ્યાર્થી માહિતી'!C85="","",'વિદ્યાર્થી માહિતી'!C85)</f>
        <v/>
      </c>
      <c r="CD90" s="101" t="str">
        <f>IF('વિદ્યાર્થી માહિતી'!C85="","",'T-1'!L88)</f>
        <v/>
      </c>
      <c r="CE90" s="101" t="str">
        <f>IF('વિદ્યાર્થી માહિતી'!C85="","",'T-2'!L88)</f>
        <v/>
      </c>
      <c r="CF90" s="101" t="str">
        <f>IF('વિદ્યાર્થી માહિતી'!C85="","",'T-3'!K88)</f>
        <v/>
      </c>
      <c r="CG90" s="102" t="str">
        <f>IF('વિદ્યાર્થી માહિતી'!C85="","",આંતરિક!AR88)</f>
        <v/>
      </c>
      <c r="CH90" s="103" t="str">
        <f>IF('વિદ્યાર્થી માહિતી'!C85="","",ROUND(SUM(CD90:CG90),0))</f>
        <v/>
      </c>
      <c r="CI90" s="104" t="str">
        <f>IF('વિદ્યાર્થી માહિતી'!C85="","",IF(CF90="LEFT","LEFT",ROUND(CH90/2,0)))</f>
        <v/>
      </c>
      <c r="CJ90" s="105" t="str">
        <f>IF('વિદ્યાર્થી માહિતી'!C85="","",'સિદ્ધિ+કૃપા'!Y88)</f>
        <v/>
      </c>
      <c r="CK90" s="101" t="str">
        <f>IF('વિદ્યાર્થી માહિતી'!C85="","",'સિદ્ધિ+કૃપા'!Z88)</f>
        <v/>
      </c>
      <c r="CL90" s="101" t="str">
        <f>IF('વિદ્યાર્થી માહિતી'!C85="","",IF(CF90="LEFT","LEFT",SUM(CI90:CK90)))</f>
        <v/>
      </c>
      <c r="CM90" s="106" t="str">
        <f t="shared" si="22"/>
        <v/>
      </c>
      <c r="CO90" s="41" t="str">
        <f>IF('વિદ્યાર્થી માહિતી'!B85="","",'વિદ્યાર્થી માહિતી'!B85)</f>
        <v/>
      </c>
      <c r="CP90" s="41" t="str">
        <f>IF('વિદ્યાર્થી માહિતી'!C85="","",'વિદ્યાર્થી માહિતી'!C85)</f>
        <v/>
      </c>
      <c r="CQ90" s="101" t="str">
        <f>IF('વિદ્યાર્થી માહિતી'!C85="","",'T-3'!L88)</f>
        <v/>
      </c>
      <c r="CR90" s="101" t="str">
        <f>IF('વિદ્યાર્થી માહિતી'!C85="","",'T-3'!M88)</f>
        <v/>
      </c>
      <c r="CS90" s="102" t="str">
        <f>IF('વિદ્યાર્થી માહિતી'!C85="","",આંતરિક!AV88)</f>
        <v/>
      </c>
      <c r="CT90" s="104" t="str">
        <f>IF('વિદ્યાર્થી માહિતી'!C85="","",SUM(CQ90:CS90))</f>
        <v/>
      </c>
      <c r="CU90" s="105" t="str">
        <f>IF('વિદ્યાર્થી માહિતી'!C85="","",'સિદ્ધિ+કૃપા'!AB88)</f>
        <v/>
      </c>
      <c r="CV90" s="101" t="str">
        <f>IF('વિદ્યાર્થી માહિતી'!C85="","",'સિદ્ધિ+કૃપા'!AC88)</f>
        <v/>
      </c>
      <c r="CW90" s="101" t="str">
        <f>IF('વિદ્યાર્થી માહિતી'!C85="","",SUM(CT90:CV90))</f>
        <v/>
      </c>
      <c r="CX90" s="106" t="str">
        <f t="shared" si="23"/>
        <v/>
      </c>
      <c r="CZ90" s="41" t="str">
        <f>IF('વિદ્યાર્થી માહિતી'!C85="","",'વિદ્યાર્થી માહિતી'!B85)</f>
        <v/>
      </c>
      <c r="DA90" s="41" t="str">
        <f>IF('વિદ્યાર્થી માહિતી'!C85="","",'વિદ્યાર્થી માહિતી'!C85)</f>
        <v/>
      </c>
      <c r="DB90" s="101" t="str">
        <f>IF('વિદ્યાર્થી માહિતી'!C85="","",'T-3'!N88)</f>
        <v/>
      </c>
      <c r="DC90" s="101" t="str">
        <f>IF('વિદ્યાર્થી માહિતી'!C85="","",'T-3'!O88)</f>
        <v/>
      </c>
      <c r="DD90" s="102" t="str">
        <f>IF('વિદ્યાર્થી માહિતી'!C85="","",આંતરિક!AZ88)</f>
        <v/>
      </c>
      <c r="DE90" s="104" t="str">
        <f>IF('વિદ્યાર્થી માહિતી'!C85="","",SUM(DB90:DD90))</f>
        <v/>
      </c>
      <c r="DF90" s="105" t="str">
        <f>IF('વિદ્યાર્થી માહિતી'!C85="","",'સિદ્ધિ+કૃપા'!AE88)</f>
        <v/>
      </c>
      <c r="DG90" s="101" t="str">
        <f>IF('વિદ્યાર્થી માહિતી'!C85="","",'સિદ્ધિ+કૃપા'!AF88)</f>
        <v/>
      </c>
      <c r="DH90" s="101" t="str">
        <f>IF('વિદ્યાર્થી માહિતી'!C85="","",SUM(DE90:DG90))</f>
        <v/>
      </c>
      <c r="DI90" s="106" t="str">
        <f t="shared" si="24"/>
        <v/>
      </c>
      <c r="DJ90" s="25" t="str">
        <f>IF('વિદ્યાર્થી માહિતી'!M85="","",'વિદ્યાર્થી માહિતી'!M85)</f>
        <v/>
      </c>
      <c r="DK90" s="41" t="str">
        <f>IF('વિદ્યાર્થી માહિતી'!C85="","",'વિદ્યાર્થી માહિતી'!B85)</f>
        <v/>
      </c>
      <c r="DL90" s="41" t="str">
        <f>IF('વિદ્યાર્થી માહિતી'!C85="","",'વિદ્યાર્થી માહિતી'!C85)</f>
        <v/>
      </c>
      <c r="DM90" s="101" t="str">
        <f>IF('વિદ્યાર્થી માહિતી'!C85="","",'T-3'!P88)</f>
        <v/>
      </c>
      <c r="DN90" s="101" t="str">
        <f>IF('વિદ્યાર્થી માહિતી'!C85="","",'T-3'!Q88)</f>
        <v/>
      </c>
      <c r="DO90" s="102" t="str">
        <f>IF('વિદ્યાર્થી માહિતી'!C85="","",આંતરિક!BD88)</f>
        <v/>
      </c>
      <c r="DP90" s="104" t="str">
        <f>IF('વિદ્યાર્થી માહિતી'!C85="","",SUM(DM90:DO90))</f>
        <v/>
      </c>
      <c r="DQ90" s="105" t="str">
        <f>IF('વિદ્યાર્થી માહિતી'!C85="","",'સિદ્ધિ+કૃપા'!AH88)</f>
        <v/>
      </c>
      <c r="DR90" s="101" t="str">
        <f>IF('વિદ્યાર્થી માહિતી'!C85="","",'સિદ્ધિ+કૃપા'!AI88)</f>
        <v/>
      </c>
      <c r="DS90" s="101" t="str">
        <f>IF('વિદ્યાર્થી માહિતી'!C85="","",SUM(DP90:DR90))</f>
        <v/>
      </c>
      <c r="DT90" s="106" t="str">
        <f t="shared" si="25"/>
        <v/>
      </c>
      <c r="DU90" s="255" t="str">
        <f>IF('વિદ્યાર્થી માહિતી'!C85="","",IF(I90="LEFT","LEFT",IF(V90="LEFT","LEFT",IF(AI90="LEFT","LEFT",IF(AV90="LEFT","LEFT",IF(BI90="LEFT","LEFT",IF(BV90="LEFT","LEFT",IF(CI90="LEFT","LEFT","P"))))))))</f>
        <v/>
      </c>
      <c r="DV90" s="255" t="str">
        <f>IF('વિદ્યાર્થી માહિતી'!C85="","",IF(DU90="LEFT","LEFT",IF(L90&lt;33,"નાપાસ",IF(Y90&lt;33,"નાપાસ",IF(AL90&lt;33,"નાપાસ",IF(AY90&lt;33,"નાપાસ",IF(BL90&lt;33,"નાપાસ",IF(BY90&lt;33,"નાપાસ",IF(CL90&lt;33,"નાપાસ",IF(CW90&lt;33,"નાપાસ",IF(DH90&lt;33,"નાપાસ",IF(DS90&lt;33,"નાપાસ","પાસ"))))))))))))</f>
        <v/>
      </c>
      <c r="DW90" s="255" t="str">
        <f>IF('વિદ્યાર્થી માહિતી'!C85="","",IF(J90&gt;0,"સિદ્ધિગુણથી પાસ",IF(W90&gt;0,"સિદ્ધિગુણથી પાસ",IF(AJ90&gt;0,"સિદ્ધિગુણથી પાસ",IF(AW90&gt;0,"સિદ્ધિગુણથી પાસ",IF(BJ90&gt;0,"સિદ્ધિગુણથી પાસ",IF(BW90&gt;0,"સિદ્ધિગુણથી પાસ",IF(CJ90&gt;0,"સિદ્ધિગુણથી પાસ",DV90))))))))</f>
        <v/>
      </c>
      <c r="DX90" s="255" t="str">
        <f>IF('વિદ્યાર્થી માહિતી'!C85="","",IF(K90&gt;0,"કૃપાગુણથી પાસ",IF(X90&gt;0,"કૃપાગુણથી પાસ",IF(AK90&gt;0,"કૃપાગુણથી પાસ",IF(AX90&gt;0,"કૃપાગુણથી પાસ",IF(BK90&gt;0,"કૃપાગુણથી પાસ",IF(BX90&gt;0,"કૃપાગુણથી પાસ",IF(CK90&gt;0,"કૃપાગુણથી પાસ",DV90))))))))</f>
        <v/>
      </c>
      <c r="DY90" s="255" t="str">
        <f>IF('સમગ્ર પરિણામ '!DX90="કૃપાગુણથી પાસ","કૃપાગુણથી પાસ",IF(DW90="સિદ્ધિગુણથી પાસ","સિદ્ધિગુણથી પાસ",DX90))</f>
        <v/>
      </c>
      <c r="DZ90" s="130" t="str">
        <f>IF('વિદ્યાર્થી માહિતી'!C85="","",'વિદ્યાર્થી માહિતી'!G85)</f>
        <v/>
      </c>
      <c r="EA90" s="45" t="str">
        <f>'S1'!N87</f>
        <v/>
      </c>
    </row>
    <row r="91" spans="1:131" ht="23.25" customHeight="1" x14ac:dyDescent="0.2">
      <c r="A91" s="41">
        <f>'વિદ્યાર્થી માહિતી'!A86</f>
        <v>85</v>
      </c>
      <c r="B91" s="41" t="str">
        <f>IF('વિદ્યાર્થી માહિતી'!B86="","",'વિદ્યાર્થી માહિતી'!B86)</f>
        <v/>
      </c>
      <c r="C91" s="52" t="str">
        <f>IF('વિદ્યાર્થી માહિતી'!C86="","",'વિદ્યાર્થી માહિતી'!C86)</f>
        <v/>
      </c>
      <c r="D91" s="101" t="str">
        <f>IF('વિદ્યાર્થી માહિતી'!C86="","",'T-1'!F89)</f>
        <v/>
      </c>
      <c r="E91" s="101" t="str">
        <f>IF('વિદ્યાર્થી માહિતી'!C86="","",'T-2'!F89)</f>
        <v/>
      </c>
      <c r="F91" s="101" t="str">
        <f>IF('વિદ્યાર્થી માહિતી'!C86="","",'T-3'!E89)</f>
        <v/>
      </c>
      <c r="G91" s="102" t="str">
        <f>IF('વિદ્યાર્થી માહિતી'!C86="","",આંતરિક!H89)</f>
        <v/>
      </c>
      <c r="H91" s="103" t="str">
        <f t="shared" si="13"/>
        <v/>
      </c>
      <c r="I91" s="104" t="str">
        <f t="shared" si="14"/>
        <v/>
      </c>
      <c r="J91" s="105" t="str">
        <f>IF('વિદ્યાર્થી માહિતી'!C86="","",'સિદ્ધિ+કૃપા'!G89)</f>
        <v/>
      </c>
      <c r="K91" s="101" t="str">
        <f>IF('વિદ્યાર્થી માહિતી'!C86="","",'સિદ્ધિ+કૃપા'!H89)</f>
        <v/>
      </c>
      <c r="L91" s="101" t="str">
        <f t="shared" si="15"/>
        <v/>
      </c>
      <c r="M91" s="106" t="str">
        <f t="shared" si="16"/>
        <v/>
      </c>
      <c r="O91" s="41" t="str">
        <f>IF('વિદ્યાર્થી માહિતી'!B86="","",'વિદ્યાર્થી માહિતી'!B86)</f>
        <v/>
      </c>
      <c r="P91" s="41" t="str">
        <f>IF('વિદ્યાર્થી માહિતી'!C86="","",'વિદ્યાર્થી માહિતી'!C86)</f>
        <v/>
      </c>
      <c r="Q91" s="101" t="str">
        <f>IF('વિદ્યાર્થી માહિતી'!C86="","",'T-1'!G89)</f>
        <v/>
      </c>
      <c r="R91" s="101" t="str">
        <f>IF('વિદ્યાર્થી માહિતી'!C86="","",'T-2'!G89)</f>
        <v/>
      </c>
      <c r="S91" s="101" t="str">
        <f>IF('વિદ્યાર્થી માહિતી'!C86="","",'T-3'!F89)</f>
        <v/>
      </c>
      <c r="T91" s="102" t="str">
        <f>IF('વિદ્યાર્થી માહિતી'!C86="","",આંતરિક!N89)</f>
        <v/>
      </c>
      <c r="U91" s="103" t="str">
        <f>IF('વિદ્યાર્થી માહિતી'!C86="","",ROUND(SUM(Q91:T91),0))</f>
        <v/>
      </c>
      <c r="V91" s="104" t="str">
        <f>IF('વિદ્યાર્થી માહિતી'!C86="","",IF(S91="LEFT","LEFT",ROUND(U91/2,0)))</f>
        <v/>
      </c>
      <c r="W91" s="105" t="str">
        <f>IF('વિદ્યાર્થી માહિતી'!C86="","",'સિદ્ધિ+કૃપા'!J89)</f>
        <v/>
      </c>
      <c r="X91" s="101" t="str">
        <f>IF('વિદ્યાર્થી માહિતી'!C86="","",'સિદ્ધિ+કૃપા'!K89)</f>
        <v/>
      </c>
      <c r="Y91" s="101" t="str">
        <f>IF('વિદ્યાર્થી માહિતી'!C86="","",IF(S91="LEFT","LEFT",SUM(V91:X91)))</f>
        <v/>
      </c>
      <c r="Z91" s="106" t="str">
        <f t="shared" si="17"/>
        <v/>
      </c>
      <c r="AB91" s="41" t="str">
        <f>IF('વિદ્યાર્થી માહિતી'!B86="","",'વિદ્યાર્થી માહિતી'!B86)</f>
        <v/>
      </c>
      <c r="AC91" s="41" t="str">
        <f>IF('વિદ્યાર્થી માહિતી'!C86="","",'વિદ્યાર્થી માહિતી'!C86)</f>
        <v/>
      </c>
      <c r="AD91" s="101" t="str">
        <f>IF('વિદ્યાર્થી માહિતી'!C86="","",'T-1'!H89)</f>
        <v/>
      </c>
      <c r="AE91" s="101" t="str">
        <f>IF('વિદ્યાર્થી માહિતી'!C86="","",'T-2'!H89)</f>
        <v/>
      </c>
      <c r="AF91" s="101" t="str">
        <f>IF('વિદ્યાર્થી માહિતી'!C86="","",'T-3'!G89)</f>
        <v/>
      </c>
      <c r="AG91" s="102" t="str">
        <f>IF('વિદ્યાર્થી માહિતી'!C86="","",આંતરિક!T89)</f>
        <v/>
      </c>
      <c r="AH91" s="103" t="str">
        <f>IF('વિદ્યાર્થી માહિતી'!C86="","",ROUND(SUM(AD91:AG91),0))</f>
        <v/>
      </c>
      <c r="AI91" s="104" t="str">
        <f>IF('વિદ્યાર્થી માહિતી'!C86="","",IF(AF91="LEFT","LEFT",ROUND(AH91/2,0)))</f>
        <v/>
      </c>
      <c r="AJ91" s="105" t="str">
        <f>IF('વિદ્યાર્થી માહિતી'!C86="","",'સિદ્ધિ+કૃપા'!M89)</f>
        <v/>
      </c>
      <c r="AK91" s="101" t="str">
        <f>IF('વિદ્યાર્થી માહિતી'!C86="","",'સિદ્ધિ+કૃપા'!N89)</f>
        <v/>
      </c>
      <c r="AL91" s="101" t="str">
        <f>IF('વિદ્યાર્થી માહિતી'!C86="","",IF(AF91="LEFT","LEFT",SUM(AI91:AK91)))</f>
        <v/>
      </c>
      <c r="AM91" s="106" t="str">
        <f t="shared" si="18"/>
        <v/>
      </c>
      <c r="AO91" s="41" t="str">
        <f>IF('વિદ્યાર્થી માહિતી'!B86="","",'વિદ્યાર્થી માહિતી'!B86)</f>
        <v/>
      </c>
      <c r="AP91" s="41" t="str">
        <f>IF('વિદ્યાર્થી માહિતી'!C86="","",'વિદ્યાર્થી માહિતી'!C86)</f>
        <v/>
      </c>
      <c r="AQ91" s="101" t="str">
        <f>IF('વિદ્યાર્થી માહિતી'!C86="","",'T-1'!I89)</f>
        <v/>
      </c>
      <c r="AR91" s="101" t="str">
        <f>IF('વિદ્યાર્થી માહિતી'!C86="","",'T-2'!I89)</f>
        <v/>
      </c>
      <c r="AS91" s="101" t="str">
        <f>IF('વિદ્યાર્થી માહિતી'!C86="","",'T-3'!H89)</f>
        <v/>
      </c>
      <c r="AT91" s="102" t="str">
        <f>IF('વિદ્યાર્થી માહિતી'!C86="","",આંતરિક!Z89)</f>
        <v/>
      </c>
      <c r="AU91" s="103" t="str">
        <f>IF('વિદ્યાર્થી માહિતી'!C86="","",ROUND(SUM(AQ91:AT91),0))</f>
        <v/>
      </c>
      <c r="AV91" s="104" t="str">
        <f>IF('વિદ્યાર્થી માહિતી'!C86="","",IF(AS91="LEFT","LEFT",ROUND(AU91/2,0)))</f>
        <v/>
      </c>
      <c r="AW91" s="105" t="str">
        <f>IF('વિદ્યાર્થી માહિતી'!C86="","",'સિદ્ધિ+કૃપા'!P89)</f>
        <v/>
      </c>
      <c r="AX91" s="101" t="str">
        <f>IF('વિદ્યાર્થી માહિતી'!C86="","",'સિદ્ધિ+કૃપા'!Q89)</f>
        <v/>
      </c>
      <c r="AY91" s="101" t="str">
        <f>IF('વિદ્યાર્થી માહિતી'!C86="","",IF(AS91="LEFT","LEFT",SUM(AV91:AX91)))</f>
        <v/>
      </c>
      <c r="AZ91" s="106" t="str">
        <f t="shared" si="19"/>
        <v/>
      </c>
      <c r="BB91" s="41" t="str">
        <f>IF('વિદ્યાર્થી માહિતી'!C86="","",'વિદ્યાર્થી માહિતી'!B86)</f>
        <v/>
      </c>
      <c r="BC91" s="41" t="str">
        <f>IF('વિદ્યાર્થી માહિતી'!C86="","",'વિદ્યાર્થી માહિતી'!C86)</f>
        <v/>
      </c>
      <c r="BD91" s="101" t="str">
        <f>IF('વિદ્યાર્થી માહિતી'!C86="","",'T-1'!J89)</f>
        <v/>
      </c>
      <c r="BE91" s="101" t="str">
        <f>IF('વિદ્યાર્થી માહિતી'!C86="","",'T-2'!J89)</f>
        <v/>
      </c>
      <c r="BF91" s="101" t="str">
        <f>IF('વિદ્યાર્થી માહિતી'!C86="","",'T-3'!I89)</f>
        <v/>
      </c>
      <c r="BG91" s="102" t="str">
        <f>IF('વિદ્યાર્થી માહિતી'!C86="","",આંતરિક!AF89)</f>
        <v/>
      </c>
      <c r="BH91" s="103" t="str">
        <f>IF('વિદ્યાર્થી માહિતી'!C86="","",ROUND(SUM(BD91:BG91),0))</f>
        <v/>
      </c>
      <c r="BI91" s="104" t="str">
        <f>IF('વિદ્યાર્થી માહિતી'!C86="","",IF(BF91="LEFT","LEFT",ROUND(BH91/2,0)))</f>
        <v/>
      </c>
      <c r="BJ91" s="105" t="str">
        <f>IF('વિદ્યાર્થી માહિતી'!C86="","",'સિદ્ધિ+કૃપા'!S89)</f>
        <v/>
      </c>
      <c r="BK91" s="101" t="str">
        <f>IF('વિદ્યાર્થી માહિતી'!C86="","",'સિદ્ધિ+કૃપા'!T89)</f>
        <v/>
      </c>
      <c r="BL91" s="101" t="str">
        <f>IF('વિદ્યાર્થી માહિતી'!C86="","",IF(BF91="LEFT","LEFT",SUM(BI91:BK91)))</f>
        <v/>
      </c>
      <c r="BM91" s="106" t="str">
        <f t="shared" si="20"/>
        <v/>
      </c>
      <c r="BO91" s="41" t="str">
        <f>IF('વિદ્યાર્થી માહિતી'!C86="","",'વિદ્યાર્થી માહિતી'!B86)</f>
        <v/>
      </c>
      <c r="BP91" s="41" t="str">
        <f>IF('વિદ્યાર્થી માહિતી'!C86="","",'વિદ્યાર્થી માહિતી'!C86)</f>
        <v/>
      </c>
      <c r="BQ91" s="101" t="str">
        <f>IF('વિદ્યાર્થી માહિતી'!C86="","",'T-1'!K89)</f>
        <v/>
      </c>
      <c r="BR91" s="101" t="str">
        <f>IF('વિદ્યાર્થી માહિતી'!C86="","",'T-2'!K89)</f>
        <v/>
      </c>
      <c r="BS91" s="101" t="str">
        <f>IF('વિદ્યાર્થી માહિતી'!C86="","",'T-3'!J89)</f>
        <v/>
      </c>
      <c r="BT91" s="102" t="str">
        <f>IF('વિદ્યાર્થી માહિતી'!C86="","",આંતરિક!AL89)</f>
        <v/>
      </c>
      <c r="BU91" s="103" t="str">
        <f>IF('વિદ્યાર્થી માહિતી'!C86="","",ROUND(SUM(BQ91:BT91),0))</f>
        <v/>
      </c>
      <c r="BV91" s="104" t="str">
        <f>IF('વિદ્યાર્થી માહિતી'!C86="","",IF(BS91="LEFT","LEFT",ROUND(BU91/2,0)))</f>
        <v/>
      </c>
      <c r="BW91" s="105" t="str">
        <f>IF('વિદ્યાર્થી માહિતી'!C86="","",'સિદ્ધિ+કૃપા'!V89)</f>
        <v/>
      </c>
      <c r="BX91" s="101" t="str">
        <f>IF('વિદ્યાર્થી માહિતી'!C86="","",'સિદ્ધિ+કૃપા'!W89)</f>
        <v/>
      </c>
      <c r="BY91" s="101" t="str">
        <f>IF('વિદ્યાર્થી માહિતી'!C86="","",IF(BS91="LEFT","LEFT",SUM(BV91:BX91)))</f>
        <v/>
      </c>
      <c r="BZ91" s="106" t="str">
        <f t="shared" si="21"/>
        <v/>
      </c>
      <c r="CB91" s="41" t="str">
        <f>IF('વિદ્યાર્થી માહિતી'!C86="","",'વિદ્યાર્થી માહિતી'!B86)</f>
        <v/>
      </c>
      <c r="CC91" s="41" t="str">
        <f>IF('વિદ્યાર્થી માહિતી'!C86="","",'વિદ્યાર્થી માહિતી'!C86)</f>
        <v/>
      </c>
      <c r="CD91" s="101" t="str">
        <f>IF('વિદ્યાર્થી માહિતી'!C86="","",'T-1'!L89)</f>
        <v/>
      </c>
      <c r="CE91" s="101" t="str">
        <f>IF('વિદ્યાર્થી માહિતી'!C86="","",'T-2'!L89)</f>
        <v/>
      </c>
      <c r="CF91" s="101" t="str">
        <f>IF('વિદ્યાર્થી માહિતી'!C86="","",'T-3'!K89)</f>
        <v/>
      </c>
      <c r="CG91" s="102" t="str">
        <f>IF('વિદ્યાર્થી માહિતી'!C86="","",આંતરિક!AR89)</f>
        <v/>
      </c>
      <c r="CH91" s="103" t="str">
        <f>IF('વિદ્યાર્થી માહિતી'!C86="","",ROUND(SUM(CD91:CG91),0))</f>
        <v/>
      </c>
      <c r="CI91" s="104" t="str">
        <f>IF('વિદ્યાર્થી માહિતી'!C86="","",IF(CF91="LEFT","LEFT",ROUND(CH91/2,0)))</f>
        <v/>
      </c>
      <c r="CJ91" s="105" t="str">
        <f>IF('વિદ્યાર્થી માહિતી'!C86="","",'સિદ્ધિ+કૃપા'!Y89)</f>
        <v/>
      </c>
      <c r="CK91" s="101" t="str">
        <f>IF('વિદ્યાર્થી માહિતી'!C86="","",'સિદ્ધિ+કૃપા'!Z89)</f>
        <v/>
      </c>
      <c r="CL91" s="101" t="str">
        <f>IF('વિદ્યાર્થી માહિતી'!C86="","",IF(CF91="LEFT","LEFT",SUM(CI91:CK91)))</f>
        <v/>
      </c>
      <c r="CM91" s="106" t="str">
        <f t="shared" si="22"/>
        <v/>
      </c>
      <c r="CO91" s="41" t="str">
        <f>IF('વિદ્યાર્થી માહિતી'!B86="","",'વિદ્યાર્થી માહિતી'!B86)</f>
        <v/>
      </c>
      <c r="CP91" s="41" t="str">
        <f>IF('વિદ્યાર્થી માહિતી'!C86="","",'વિદ્યાર્થી માહિતી'!C86)</f>
        <v/>
      </c>
      <c r="CQ91" s="101" t="str">
        <f>IF('વિદ્યાર્થી માહિતી'!C86="","",'T-3'!L89)</f>
        <v/>
      </c>
      <c r="CR91" s="101" t="str">
        <f>IF('વિદ્યાર્થી માહિતી'!C86="","",'T-3'!M89)</f>
        <v/>
      </c>
      <c r="CS91" s="102" t="str">
        <f>IF('વિદ્યાર્થી માહિતી'!C86="","",આંતરિક!AV89)</f>
        <v/>
      </c>
      <c r="CT91" s="104" t="str">
        <f>IF('વિદ્યાર્થી માહિતી'!C86="","",SUM(CQ91:CS91))</f>
        <v/>
      </c>
      <c r="CU91" s="105" t="str">
        <f>IF('વિદ્યાર્થી માહિતી'!C86="","",'સિદ્ધિ+કૃપા'!AB89)</f>
        <v/>
      </c>
      <c r="CV91" s="101" t="str">
        <f>IF('વિદ્યાર્થી માહિતી'!C86="","",'સિદ્ધિ+કૃપા'!AC89)</f>
        <v/>
      </c>
      <c r="CW91" s="101" t="str">
        <f>IF('વિદ્યાર્થી માહિતી'!C86="","",SUM(CT91:CV91))</f>
        <v/>
      </c>
      <c r="CX91" s="106" t="str">
        <f t="shared" si="23"/>
        <v/>
      </c>
      <c r="CZ91" s="41" t="str">
        <f>IF('વિદ્યાર્થી માહિતી'!C86="","",'વિદ્યાર્થી માહિતી'!B86)</f>
        <v/>
      </c>
      <c r="DA91" s="41" t="str">
        <f>IF('વિદ્યાર્થી માહિતી'!C86="","",'વિદ્યાર્થી માહિતી'!C86)</f>
        <v/>
      </c>
      <c r="DB91" s="101" t="str">
        <f>IF('વિદ્યાર્થી માહિતી'!C86="","",'T-3'!N89)</f>
        <v/>
      </c>
      <c r="DC91" s="101" t="str">
        <f>IF('વિદ્યાર્થી માહિતી'!C86="","",'T-3'!O89)</f>
        <v/>
      </c>
      <c r="DD91" s="102" t="str">
        <f>IF('વિદ્યાર્થી માહિતી'!C86="","",આંતરિક!AZ89)</f>
        <v/>
      </c>
      <c r="DE91" s="104" t="str">
        <f>IF('વિદ્યાર્થી માહિતી'!C86="","",SUM(DB91:DD91))</f>
        <v/>
      </c>
      <c r="DF91" s="105" t="str">
        <f>IF('વિદ્યાર્થી માહિતી'!C86="","",'સિદ્ધિ+કૃપા'!AE89)</f>
        <v/>
      </c>
      <c r="DG91" s="101" t="str">
        <f>IF('વિદ્યાર્થી માહિતી'!C86="","",'સિદ્ધિ+કૃપા'!AF89)</f>
        <v/>
      </c>
      <c r="DH91" s="101" t="str">
        <f>IF('વિદ્યાર્થી માહિતી'!C86="","",SUM(DE91:DG91))</f>
        <v/>
      </c>
      <c r="DI91" s="106" t="str">
        <f t="shared" si="24"/>
        <v/>
      </c>
      <c r="DJ91" s="25" t="str">
        <f>IF('વિદ્યાર્થી માહિતી'!M86="","",'વિદ્યાર્થી માહિતી'!M86)</f>
        <v/>
      </c>
      <c r="DK91" s="41" t="str">
        <f>IF('વિદ્યાર્થી માહિતી'!C86="","",'વિદ્યાર્થી માહિતી'!B86)</f>
        <v/>
      </c>
      <c r="DL91" s="41" t="str">
        <f>IF('વિદ્યાર્થી માહિતી'!C86="","",'વિદ્યાર્થી માહિતી'!C86)</f>
        <v/>
      </c>
      <c r="DM91" s="101" t="str">
        <f>IF('વિદ્યાર્થી માહિતી'!C86="","",'T-3'!P89)</f>
        <v/>
      </c>
      <c r="DN91" s="101" t="str">
        <f>IF('વિદ્યાર્થી માહિતી'!C86="","",'T-3'!Q89)</f>
        <v/>
      </c>
      <c r="DO91" s="102" t="str">
        <f>IF('વિદ્યાર્થી માહિતી'!C86="","",આંતરિક!BD89)</f>
        <v/>
      </c>
      <c r="DP91" s="104" t="str">
        <f>IF('વિદ્યાર્થી માહિતી'!C86="","",SUM(DM91:DO91))</f>
        <v/>
      </c>
      <c r="DQ91" s="105" t="str">
        <f>IF('વિદ્યાર્થી માહિતી'!C86="","",'સિદ્ધિ+કૃપા'!AH89)</f>
        <v/>
      </c>
      <c r="DR91" s="101" t="str">
        <f>IF('વિદ્યાર્થી માહિતી'!C86="","",'સિદ્ધિ+કૃપા'!AI89)</f>
        <v/>
      </c>
      <c r="DS91" s="101" t="str">
        <f>IF('વિદ્યાર્થી માહિતી'!C86="","",SUM(DP91:DR91))</f>
        <v/>
      </c>
      <c r="DT91" s="106" t="str">
        <f t="shared" si="25"/>
        <v/>
      </c>
      <c r="DU91" s="255" t="str">
        <f>IF('વિદ્યાર્થી માહિતી'!C86="","",IF(I91="LEFT","LEFT",IF(V91="LEFT","LEFT",IF(AI91="LEFT","LEFT",IF(AV91="LEFT","LEFT",IF(BI91="LEFT","LEFT",IF(BV91="LEFT","LEFT",IF(CI91="LEFT","LEFT","P"))))))))</f>
        <v/>
      </c>
      <c r="DV91" s="255" t="str">
        <f>IF('વિદ્યાર્થી માહિતી'!C86="","",IF(DU91="LEFT","LEFT",IF(L91&lt;33,"નાપાસ",IF(Y91&lt;33,"નાપાસ",IF(AL91&lt;33,"નાપાસ",IF(AY91&lt;33,"નાપાસ",IF(BL91&lt;33,"નાપાસ",IF(BY91&lt;33,"નાપાસ",IF(CL91&lt;33,"નાપાસ",IF(CW91&lt;33,"નાપાસ",IF(DH91&lt;33,"નાપાસ",IF(DS91&lt;33,"નાપાસ","પાસ"))))))))))))</f>
        <v/>
      </c>
      <c r="DW91" s="255" t="str">
        <f>IF('વિદ્યાર્થી માહિતી'!C86="","",IF(J91&gt;0,"સિદ્ધિગુણથી પાસ",IF(W91&gt;0,"સિદ્ધિગુણથી પાસ",IF(AJ91&gt;0,"સિદ્ધિગુણથી પાસ",IF(AW91&gt;0,"સિદ્ધિગુણથી પાસ",IF(BJ91&gt;0,"સિદ્ધિગુણથી પાસ",IF(BW91&gt;0,"સિદ્ધિગુણથી પાસ",IF(CJ91&gt;0,"સિદ્ધિગુણથી પાસ",DV91))))))))</f>
        <v/>
      </c>
      <c r="DX91" s="255" t="str">
        <f>IF('વિદ્યાર્થી માહિતી'!C86="","",IF(K91&gt;0,"કૃપાગુણથી પાસ",IF(X91&gt;0,"કૃપાગુણથી પાસ",IF(AK91&gt;0,"કૃપાગુણથી પાસ",IF(AX91&gt;0,"કૃપાગુણથી પાસ",IF(BK91&gt;0,"કૃપાગુણથી પાસ",IF(BX91&gt;0,"કૃપાગુણથી પાસ",IF(CK91&gt;0,"કૃપાગુણથી પાસ",DV91))))))))</f>
        <v/>
      </c>
      <c r="DY91" s="255" t="str">
        <f>IF('સમગ્ર પરિણામ '!DX91="કૃપાગુણથી પાસ","કૃપાગુણથી પાસ",IF(DW91="સિદ્ધિગુણથી પાસ","સિદ્ધિગુણથી પાસ",DX91))</f>
        <v/>
      </c>
      <c r="DZ91" s="130" t="str">
        <f>IF('વિદ્યાર્થી માહિતી'!C86="","",'વિદ્યાર્થી માહિતી'!G86)</f>
        <v/>
      </c>
      <c r="EA91" s="45" t="str">
        <f>'S1'!N88</f>
        <v/>
      </c>
    </row>
    <row r="92" spans="1:131" ht="23.25" customHeight="1" x14ac:dyDescent="0.2">
      <c r="A92" s="41">
        <f>'વિદ્યાર્થી માહિતી'!A87</f>
        <v>86</v>
      </c>
      <c r="B92" s="41" t="str">
        <f>IF('વિદ્યાર્થી માહિતી'!B87="","",'વિદ્યાર્થી માહિતી'!B87)</f>
        <v/>
      </c>
      <c r="C92" s="52" t="str">
        <f>IF('વિદ્યાર્થી માહિતી'!C87="","",'વિદ્યાર્થી માહિતી'!C87)</f>
        <v/>
      </c>
      <c r="D92" s="101" t="str">
        <f>IF('વિદ્યાર્થી માહિતી'!C87="","",'T-1'!F90)</f>
        <v/>
      </c>
      <c r="E92" s="101" t="str">
        <f>IF('વિદ્યાર્થી માહિતી'!C87="","",'T-2'!F90)</f>
        <v/>
      </c>
      <c r="F92" s="101" t="str">
        <f>IF('વિદ્યાર્થી માહિતી'!C87="","",'T-3'!E90)</f>
        <v/>
      </c>
      <c r="G92" s="102" t="str">
        <f>IF('વિદ્યાર્થી માહિતી'!C87="","",આંતરિક!H90)</f>
        <v/>
      </c>
      <c r="H92" s="103" t="str">
        <f t="shared" si="13"/>
        <v/>
      </c>
      <c r="I92" s="104" t="str">
        <f t="shared" si="14"/>
        <v/>
      </c>
      <c r="J92" s="105" t="str">
        <f>IF('વિદ્યાર્થી માહિતી'!C87="","",'સિદ્ધિ+કૃપા'!G90)</f>
        <v/>
      </c>
      <c r="K92" s="101" t="str">
        <f>IF('વિદ્યાર્થી માહિતી'!C87="","",'સિદ્ધિ+કૃપા'!H90)</f>
        <v/>
      </c>
      <c r="L92" s="101" t="str">
        <f t="shared" si="15"/>
        <v/>
      </c>
      <c r="M92" s="106" t="str">
        <f t="shared" si="16"/>
        <v/>
      </c>
      <c r="O92" s="41" t="str">
        <f>IF('વિદ્યાર્થી માહિતી'!B87="","",'વિદ્યાર્થી માહિતી'!B87)</f>
        <v/>
      </c>
      <c r="P92" s="41" t="str">
        <f>IF('વિદ્યાર્થી માહિતી'!C87="","",'વિદ્યાર્થી માહિતી'!C87)</f>
        <v/>
      </c>
      <c r="Q92" s="101" t="str">
        <f>IF('વિદ્યાર્થી માહિતી'!C87="","",'T-1'!G90)</f>
        <v/>
      </c>
      <c r="R92" s="101" t="str">
        <f>IF('વિદ્યાર્થી માહિતી'!C87="","",'T-2'!G90)</f>
        <v/>
      </c>
      <c r="S92" s="101" t="str">
        <f>IF('વિદ્યાર્થી માહિતી'!C87="","",'T-3'!F90)</f>
        <v/>
      </c>
      <c r="T92" s="102" t="str">
        <f>IF('વિદ્યાર્થી માહિતી'!C87="","",આંતરિક!N90)</f>
        <v/>
      </c>
      <c r="U92" s="103" t="str">
        <f>IF('વિદ્યાર્થી માહિતી'!C87="","",ROUND(SUM(Q92:T92),0))</f>
        <v/>
      </c>
      <c r="V92" s="104" t="str">
        <f>IF('વિદ્યાર્થી માહિતી'!C87="","",IF(S92="LEFT","LEFT",ROUND(U92/2,0)))</f>
        <v/>
      </c>
      <c r="W92" s="105" t="str">
        <f>IF('વિદ્યાર્થી માહિતી'!C87="","",'સિદ્ધિ+કૃપા'!J90)</f>
        <v/>
      </c>
      <c r="X92" s="101" t="str">
        <f>IF('વિદ્યાર્થી માહિતી'!C87="","",'સિદ્ધિ+કૃપા'!K90)</f>
        <v/>
      </c>
      <c r="Y92" s="101" t="str">
        <f>IF('વિદ્યાર્થી માહિતી'!C87="","",IF(S92="LEFT","LEFT",SUM(V92:X92)))</f>
        <v/>
      </c>
      <c r="Z92" s="106" t="str">
        <f t="shared" si="17"/>
        <v/>
      </c>
      <c r="AB92" s="41" t="str">
        <f>IF('વિદ્યાર્થી માહિતી'!B87="","",'વિદ્યાર્થી માહિતી'!B87)</f>
        <v/>
      </c>
      <c r="AC92" s="41" t="str">
        <f>IF('વિદ્યાર્થી માહિતી'!C87="","",'વિદ્યાર્થી માહિતી'!C87)</f>
        <v/>
      </c>
      <c r="AD92" s="101" t="str">
        <f>IF('વિદ્યાર્થી માહિતી'!C87="","",'T-1'!H90)</f>
        <v/>
      </c>
      <c r="AE92" s="101" t="str">
        <f>IF('વિદ્યાર્થી માહિતી'!C87="","",'T-2'!H90)</f>
        <v/>
      </c>
      <c r="AF92" s="101" t="str">
        <f>IF('વિદ્યાર્થી માહિતી'!C87="","",'T-3'!G90)</f>
        <v/>
      </c>
      <c r="AG92" s="102" t="str">
        <f>IF('વિદ્યાર્થી માહિતી'!C87="","",આંતરિક!T90)</f>
        <v/>
      </c>
      <c r="AH92" s="103" t="str">
        <f>IF('વિદ્યાર્થી માહિતી'!C87="","",ROUND(SUM(AD92:AG92),0))</f>
        <v/>
      </c>
      <c r="AI92" s="104" t="str">
        <f>IF('વિદ્યાર્થી માહિતી'!C87="","",IF(AF92="LEFT","LEFT",ROUND(AH92/2,0)))</f>
        <v/>
      </c>
      <c r="AJ92" s="105" t="str">
        <f>IF('વિદ્યાર્થી માહિતી'!C87="","",'સિદ્ધિ+કૃપા'!M90)</f>
        <v/>
      </c>
      <c r="AK92" s="101" t="str">
        <f>IF('વિદ્યાર્થી માહિતી'!C87="","",'સિદ્ધિ+કૃપા'!N90)</f>
        <v/>
      </c>
      <c r="AL92" s="101" t="str">
        <f>IF('વિદ્યાર્થી માહિતી'!C87="","",IF(AF92="LEFT","LEFT",SUM(AI92:AK92)))</f>
        <v/>
      </c>
      <c r="AM92" s="106" t="str">
        <f t="shared" si="18"/>
        <v/>
      </c>
      <c r="AO92" s="41" t="str">
        <f>IF('વિદ્યાર્થી માહિતી'!B87="","",'વિદ્યાર્થી માહિતી'!B87)</f>
        <v/>
      </c>
      <c r="AP92" s="41" t="str">
        <f>IF('વિદ્યાર્થી માહિતી'!C87="","",'વિદ્યાર્થી માહિતી'!C87)</f>
        <v/>
      </c>
      <c r="AQ92" s="101" t="str">
        <f>IF('વિદ્યાર્થી માહિતી'!C87="","",'T-1'!I90)</f>
        <v/>
      </c>
      <c r="AR92" s="101" t="str">
        <f>IF('વિદ્યાર્થી માહિતી'!C87="","",'T-2'!I90)</f>
        <v/>
      </c>
      <c r="AS92" s="101" t="str">
        <f>IF('વિદ્યાર્થી માહિતી'!C87="","",'T-3'!H90)</f>
        <v/>
      </c>
      <c r="AT92" s="102" t="str">
        <f>IF('વિદ્યાર્થી માહિતી'!C87="","",આંતરિક!Z90)</f>
        <v/>
      </c>
      <c r="AU92" s="103" t="str">
        <f>IF('વિદ્યાર્થી માહિતી'!C87="","",ROUND(SUM(AQ92:AT92),0))</f>
        <v/>
      </c>
      <c r="AV92" s="104" t="str">
        <f>IF('વિદ્યાર્થી માહિતી'!C87="","",IF(AS92="LEFT","LEFT",ROUND(AU92/2,0)))</f>
        <v/>
      </c>
      <c r="AW92" s="105" t="str">
        <f>IF('વિદ્યાર્થી માહિતી'!C87="","",'સિદ્ધિ+કૃપા'!P90)</f>
        <v/>
      </c>
      <c r="AX92" s="101" t="str">
        <f>IF('વિદ્યાર્થી માહિતી'!C87="","",'સિદ્ધિ+કૃપા'!Q90)</f>
        <v/>
      </c>
      <c r="AY92" s="101" t="str">
        <f>IF('વિદ્યાર્થી માહિતી'!C87="","",IF(AS92="LEFT","LEFT",SUM(AV92:AX92)))</f>
        <v/>
      </c>
      <c r="AZ92" s="106" t="str">
        <f t="shared" si="19"/>
        <v/>
      </c>
      <c r="BB92" s="41" t="str">
        <f>IF('વિદ્યાર્થી માહિતી'!C87="","",'વિદ્યાર્થી માહિતી'!B87)</f>
        <v/>
      </c>
      <c r="BC92" s="41" t="str">
        <f>IF('વિદ્યાર્થી માહિતી'!C87="","",'વિદ્યાર્થી માહિતી'!C87)</f>
        <v/>
      </c>
      <c r="BD92" s="101" t="str">
        <f>IF('વિદ્યાર્થી માહિતી'!C87="","",'T-1'!J90)</f>
        <v/>
      </c>
      <c r="BE92" s="101" t="str">
        <f>IF('વિદ્યાર્થી માહિતી'!C87="","",'T-2'!J90)</f>
        <v/>
      </c>
      <c r="BF92" s="101" t="str">
        <f>IF('વિદ્યાર્થી માહિતી'!C87="","",'T-3'!I90)</f>
        <v/>
      </c>
      <c r="BG92" s="102" t="str">
        <f>IF('વિદ્યાર્થી માહિતી'!C87="","",આંતરિક!AF90)</f>
        <v/>
      </c>
      <c r="BH92" s="103" t="str">
        <f>IF('વિદ્યાર્થી માહિતી'!C87="","",ROUND(SUM(BD92:BG92),0))</f>
        <v/>
      </c>
      <c r="BI92" s="104" t="str">
        <f>IF('વિદ્યાર્થી માહિતી'!C87="","",IF(BF92="LEFT","LEFT",ROUND(BH92/2,0)))</f>
        <v/>
      </c>
      <c r="BJ92" s="105" t="str">
        <f>IF('વિદ્યાર્થી માહિતી'!C87="","",'સિદ્ધિ+કૃપા'!S90)</f>
        <v/>
      </c>
      <c r="BK92" s="101" t="str">
        <f>IF('વિદ્યાર્થી માહિતી'!C87="","",'સિદ્ધિ+કૃપા'!T90)</f>
        <v/>
      </c>
      <c r="BL92" s="101" t="str">
        <f>IF('વિદ્યાર્થી માહિતી'!C87="","",IF(BF92="LEFT","LEFT",SUM(BI92:BK92)))</f>
        <v/>
      </c>
      <c r="BM92" s="106" t="str">
        <f t="shared" si="20"/>
        <v/>
      </c>
      <c r="BO92" s="41" t="str">
        <f>IF('વિદ્યાર્થી માહિતી'!C87="","",'વિદ્યાર્થી માહિતી'!B87)</f>
        <v/>
      </c>
      <c r="BP92" s="41" t="str">
        <f>IF('વિદ્યાર્થી માહિતી'!C87="","",'વિદ્યાર્થી માહિતી'!C87)</f>
        <v/>
      </c>
      <c r="BQ92" s="101" t="str">
        <f>IF('વિદ્યાર્થી માહિતી'!C87="","",'T-1'!K90)</f>
        <v/>
      </c>
      <c r="BR92" s="101" t="str">
        <f>IF('વિદ્યાર્થી માહિતી'!C87="","",'T-2'!K90)</f>
        <v/>
      </c>
      <c r="BS92" s="101" t="str">
        <f>IF('વિદ્યાર્થી માહિતી'!C87="","",'T-3'!J90)</f>
        <v/>
      </c>
      <c r="BT92" s="102" t="str">
        <f>IF('વિદ્યાર્થી માહિતી'!C87="","",આંતરિક!AL90)</f>
        <v/>
      </c>
      <c r="BU92" s="103" t="str">
        <f>IF('વિદ્યાર્થી માહિતી'!C87="","",ROUND(SUM(BQ92:BT92),0))</f>
        <v/>
      </c>
      <c r="BV92" s="104" t="str">
        <f>IF('વિદ્યાર્થી માહિતી'!C87="","",IF(BS92="LEFT","LEFT",ROUND(BU92/2,0)))</f>
        <v/>
      </c>
      <c r="BW92" s="105" t="str">
        <f>IF('વિદ્યાર્થી માહિતી'!C87="","",'સિદ્ધિ+કૃપા'!V90)</f>
        <v/>
      </c>
      <c r="BX92" s="101" t="str">
        <f>IF('વિદ્યાર્થી માહિતી'!C87="","",'સિદ્ધિ+કૃપા'!W90)</f>
        <v/>
      </c>
      <c r="BY92" s="101" t="str">
        <f>IF('વિદ્યાર્થી માહિતી'!C87="","",IF(BS92="LEFT","LEFT",SUM(BV92:BX92)))</f>
        <v/>
      </c>
      <c r="BZ92" s="106" t="str">
        <f t="shared" si="21"/>
        <v/>
      </c>
      <c r="CB92" s="41" t="str">
        <f>IF('વિદ્યાર્થી માહિતી'!C87="","",'વિદ્યાર્થી માહિતી'!B87)</f>
        <v/>
      </c>
      <c r="CC92" s="41" t="str">
        <f>IF('વિદ્યાર્થી માહિતી'!C87="","",'વિદ્યાર્થી માહિતી'!C87)</f>
        <v/>
      </c>
      <c r="CD92" s="101" t="str">
        <f>IF('વિદ્યાર્થી માહિતી'!C87="","",'T-1'!L90)</f>
        <v/>
      </c>
      <c r="CE92" s="101" t="str">
        <f>IF('વિદ્યાર્થી માહિતી'!C87="","",'T-2'!L90)</f>
        <v/>
      </c>
      <c r="CF92" s="101" t="str">
        <f>IF('વિદ્યાર્થી માહિતી'!C87="","",'T-3'!K90)</f>
        <v/>
      </c>
      <c r="CG92" s="102" t="str">
        <f>IF('વિદ્યાર્થી માહિતી'!C87="","",આંતરિક!AR90)</f>
        <v/>
      </c>
      <c r="CH92" s="103" t="str">
        <f>IF('વિદ્યાર્થી માહિતી'!C87="","",ROUND(SUM(CD92:CG92),0))</f>
        <v/>
      </c>
      <c r="CI92" s="104" t="str">
        <f>IF('વિદ્યાર્થી માહિતી'!C87="","",IF(CF92="LEFT","LEFT",ROUND(CH92/2,0)))</f>
        <v/>
      </c>
      <c r="CJ92" s="105" t="str">
        <f>IF('વિદ્યાર્થી માહિતી'!C87="","",'સિદ્ધિ+કૃપા'!Y90)</f>
        <v/>
      </c>
      <c r="CK92" s="101" t="str">
        <f>IF('વિદ્યાર્થી માહિતી'!C87="","",'સિદ્ધિ+કૃપા'!Z90)</f>
        <v/>
      </c>
      <c r="CL92" s="101" t="str">
        <f>IF('વિદ્યાર્થી માહિતી'!C87="","",IF(CF92="LEFT","LEFT",SUM(CI92:CK92)))</f>
        <v/>
      </c>
      <c r="CM92" s="106" t="str">
        <f t="shared" si="22"/>
        <v/>
      </c>
      <c r="CO92" s="41" t="str">
        <f>IF('વિદ્યાર્થી માહિતી'!B87="","",'વિદ્યાર્થી માહિતી'!B87)</f>
        <v/>
      </c>
      <c r="CP92" s="41" t="str">
        <f>IF('વિદ્યાર્થી માહિતી'!C87="","",'વિદ્યાર્થી માહિતી'!C87)</f>
        <v/>
      </c>
      <c r="CQ92" s="101" t="str">
        <f>IF('વિદ્યાર્થી માહિતી'!C87="","",'T-3'!L90)</f>
        <v/>
      </c>
      <c r="CR92" s="101" t="str">
        <f>IF('વિદ્યાર્થી માહિતી'!C87="","",'T-3'!M90)</f>
        <v/>
      </c>
      <c r="CS92" s="102" t="str">
        <f>IF('વિદ્યાર્થી માહિતી'!C87="","",આંતરિક!AV90)</f>
        <v/>
      </c>
      <c r="CT92" s="104" t="str">
        <f>IF('વિદ્યાર્થી માહિતી'!C87="","",SUM(CQ92:CS92))</f>
        <v/>
      </c>
      <c r="CU92" s="105" t="str">
        <f>IF('વિદ્યાર્થી માહિતી'!C87="","",'સિદ્ધિ+કૃપા'!AB90)</f>
        <v/>
      </c>
      <c r="CV92" s="101" t="str">
        <f>IF('વિદ્યાર્થી માહિતી'!C87="","",'સિદ્ધિ+કૃપા'!AC90)</f>
        <v/>
      </c>
      <c r="CW92" s="101" t="str">
        <f>IF('વિદ્યાર્થી માહિતી'!C87="","",SUM(CT92:CV92))</f>
        <v/>
      </c>
      <c r="CX92" s="106" t="str">
        <f t="shared" si="23"/>
        <v/>
      </c>
      <c r="CZ92" s="41" t="str">
        <f>IF('વિદ્યાર્થી માહિતી'!C87="","",'વિદ્યાર્થી માહિતી'!B87)</f>
        <v/>
      </c>
      <c r="DA92" s="41" t="str">
        <f>IF('વિદ્યાર્થી માહિતી'!C87="","",'વિદ્યાર્થી માહિતી'!C87)</f>
        <v/>
      </c>
      <c r="DB92" s="101" t="str">
        <f>IF('વિદ્યાર્થી માહિતી'!C87="","",'T-3'!N90)</f>
        <v/>
      </c>
      <c r="DC92" s="101" t="str">
        <f>IF('વિદ્યાર્થી માહિતી'!C87="","",'T-3'!O90)</f>
        <v/>
      </c>
      <c r="DD92" s="102" t="str">
        <f>IF('વિદ્યાર્થી માહિતી'!C87="","",આંતરિક!AZ90)</f>
        <v/>
      </c>
      <c r="DE92" s="104" t="str">
        <f>IF('વિદ્યાર્થી માહિતી'!C87="","",SUM(DB92:DD92))</f>
        <v/>
      </c>
      <c r="DF92" s="105" t="str">
        <f>IF('વિદ્યાર્થી માહિતી'!C87="","",'સિદ્ધિ+કૃપા'!AE90)</f>
        <v/>
      </c>
      <c r="DG92" s="101" t="str">
        <f>IF('વિદ્યાર્થી માહિતી'!C87="","",'સિદ્ધિ+કૃપા'!AF90)</f>
        <v/>
      </c>
      <c r="DH92" s="101" t="str">
        <f>IF('વિદ્યાર્થી માહિતી'!C87="","",SUM(DE92:DG92))</f>
        <v/>
      </c>
      <c r="DI92" s="106" t="str">
        <f t="shared" si="24"/>
        <v/>
      </c>
      <c r="DJ92" s="25" t="str">
        <f>IF('વિદ્યાર્થી માહિતી'!M87="","",'વિદ્યાર્થી માહિતી'!M87)</f>
        <v/>
      </c>
      <c r="DK92" s="41" t="str">
        <f>IF('વિદ્યાર્થી માહિતી'!C87="","",'વિદ્યાર્થી માહિતી'!B87)</f>
        <v/>
      </c>
      <c r="DL92" s="41" t="str">
        <f>IF('વિદ્યાર્થી માહિતી'!C87="","",'વિદ્યાર્થી માહિતી'!C87)</f>
        <v/>
      </c>
      <c r="DM92" s="101" t="str">
        <f>IF('વિદ્યાર્થી માહિતી'!C87="","",'T-3'!P90)</f>
        <v/>
      </c>
      <c r="DN92" s="101" t="str">
        <f>IF('વિદ્યાર્થી માહિતી'!C87="","",'T-3'!Q90)</f>
        <v/>
      </c>
      <c r="DO92" s="102" t="str">
        <f>IF('વિદ્યાર્થી માહિતી'!C87="","",આંતરિક!BD90)</f>
        <v/>
      </c>
      <c r="DP92" s="104" t="str">
        <f>IF('વિદ્યાર્થી માહિતી'!C87="","",SUM(DM92:DO92))</f>
        <v/>
      </c>
      <c r="DQ92" s="105" t="str">
        <f>IF('વિદ્યાર્થી માહિતી'!C87="","",'સિદ્ધિ+કૃપા'!AH90)</f>
        <v/>
      </c>
      <c r="DR92" s="101" t="str">
        <f>IF('વિદ્યાર્થી માહિતી'!C87="","",'સિદ્ધિ+કૃપા'!AI90)</f>
        <v/>
      </c>
      <c r="DS92" s="101" t="str">
        <f>IF('વિદ્યાર્થી માહિતી'!C87="","",SUM(DP92:DR92))</f>
        <v/>
      </c>
      <c r="DT92" s="106" t="str">
        <f t="shared" si="25"/>
        <v/>
      </c>
      <c r="DU92" s="255" t="str">
        <f>IF('વિદ્યાર્થી માહિતી'!C87="","",IF(I92="LEFT","LEFT",IF(V92="LEFT","LEFT",IF(AI92="LEFT","LEFT",IF(AV92="LEFT","LEFT",IF(BI92="LEFT","LEFT",IF(BV92="LEFT","LEFT",IF(CI92="LEFT","LEFT","P"))))))))</f>
        <v/>
      </c>
      <c r="DV92" s="255" t="str">
        <f>IF('વિદ્યાર્થી માહિતી'!C87="","",IF(DU92="LEFT","LEFT",IF(L92&lt;33,"નાપાસ",IF(Y92&lt;33,"નાપાસ",IF(AL92&lt;33,"નાપાસ",IF(AY92&lt;33,"નાપાસ",IF(BL92&lt;33,"નાપાસ",IF(BY92&lt;33,"નાપાસ",IF(CL92&lt;33,"નાપાસ",IF(CW92&lt;33,"નાપાસ",IF(DH92&lt;33,"નાપાસ",IF(DS92&lt;33,"નાપાસ","પાસ"))))))))))))</f>
        <v/>
      </c>
      <c r="DW92" s="255" t="str">
        <f>IF('વિદ્યાર્થી માહિતી'!C87="","",IF(J92&gt;0,"સિદ્ધિગુણથી પાસ",IF(W92&gt;0,"સિદ્ધિગુણથી પાસ",IF(AJ92&gt;0,"સિદ્ધિગુણથી પાસ",IF(AW92&gt;0,"સિદ્ધિગુણથી પાસ",IF(BJ92&gt;0,"સિદ્ધિગુણથી પાસ",IF(BW92&gt;0,"સિદ્ધિગુણથી પાસ",IF(CJ92&gt;0,"સિદ્ધિગુણથી પાસ",DV92))))))))</f>
        <v/>
      </c>
      <c r="DX92" s="255" t="str">
        <f>IF('વિદ્યાર્થી માહિતી'!C87="","",IF(K92&gt;0,"કૃપાગુણથી પાસ",IF(X92&gt;0,"કૃપાગુણથી પાસ",IF(AK92&gt;0,"કૃપાગુણથી પાસ",IF(AX92&gt;0,"કૃપાગુણથી પાસ",IF(BK92&gt;0,"કૃપાગુણથી પાસ",IF(BX92&gt;0,"કૃપાગુણથી પાસ",IF(CK92&gt;0,"કૃપાગુણથી પાસ",DV92))))))))</f>
        <v/>
      </c>
      <c r="DY92" s="255" t="str">
        <f>IF('સમગ્ર પરિણામ '!DX92="કૃપાગુણથી પાસ","કૃપાગુણથી પાસ",IF(DW92="સિદ્ધિગુણથી પાસ","સિદ્ધિગુણથી પાસ",DX92))</f>
        <v/>
      </c>
      <c r="DZ92" s="130" t="str">
        <f>IF('વિદ્યાર્થી માહિતી'!C87="","",'વિદ્યાર્થી માહિતી'!G87)</f>
        <v/>
      </c>
      <c r="EA92" s="45" t="str">
        <f>'S1'!N89</f>
        <v/>
      </c>
    </row>
    <row r="93" spans="1:131" ht="23.25" customHeight="1" x14ac:dyDescent="0.2">
      <c r="A93" s="41">
        <f>'વિદ્યાર્થી માહિતી'!A88</f>
        <v>87</v>
      </c>
      <c r="B93" s="41" t="str">
        <f>IF('વિદ્યાર્થી માહિતી'!B88="","",'વિદ્યાર્થી માહિતી'!B88)</f>
        <v/>
      </c>
      <c r="C93" s="52" t="str">
        <f>IF('વિદ્યાર્થી માહિતી'!C88="","",'વિદ્યાર્થી માહિતી'!C88)</f>
        <v/>
      </c>
      <c r="D93" s="101" t="str">
        <f>IF('વિદ્યાર્થી માહિતી'!C88="","",'T-1'!F91)</f>
        <v/>
      </c>
      <c r="E93" s="101" t="str">
        <f>IF('વિદ્યાર્થી માહિતી'!C88="","",'T-2'!F91)</f>
        <v/>
      </c>
      <c r="F93" s="101" t="str">
        <f>IF('વિદ્યાર્થી માહિતી'!C88="","",'T-3'!E91)</f>
        <v/>
      </c>
      <c r="G93" s="102" t="str">
        <f>IF('વિદ્યાર્થી માહિતી'!C88="","",આંતરિક!H91)</f>
        <v/>
      </c>
      <c r="H93" s="103" t="str">
        <f t="shared" si="13"/>
        <v/>
      </c>
      <c r="I93" s="104" t="str">
        <f t="shared" si="14"/>
        <v/>
      </c>
      <c r="J93" s="105" t="str">
        <f>IF('વિદ્યાર્થી માહિતી'!C88="","",'સિદ્ધિ+કૃપા'!G91)</f>
        <v/>
      </c>
      <c r="K93" s="101" t="str">
        <f>IF('વિદ્યાર્થી માહિતી'!C88="","",'સિદ્ધિ+કૃપા'!H91)</f>
        <v/>
      </c>
      <c r="L93" s="101" t="str">
        <f t="shared" si="15"/>
        <v/>
      </c>
      <c r="M93" s="106" t="str">
        <f t="shared" si="16"/>
        <v/>
      </c>
      <c r="O93" s="41" t="str">
        <f>IF('વિદ્યાર્થી માહિતી'!B88="","",'વિદ્યાર્થી માહિતી'!B88)</f>
        <v/>
      </c>
      <c r="P93" s="41" t="str">
        <f>IF('વિદ્યાર્થી માહિતી'!C88="","",'વિદ્યાર્થી માહિતી'!C88)</f>
        <v/>
      </c>
      <c r="Q93" s="101" t="str">
        <f>IF('વિદ્યાર્થી માહિતી'!C88="","",'T-1'!G91)</f>
        <v/>
      </c>
      <c r="R93" s="101" t="str">
        <f>IF('વિદ્યાર્થી માહિતી'!C88="","",'T-2'!G91)</f>
        <v/>
      </c>
      <c r="S93" s="101" t="str">
        <f>IF('વિદ્યાર્થી માહિતી'!C88="","",'T-3'!F91)</f>
        <v/>
      </c>
      <c r="T93" s="102" t="str">
        <f>IF('વિદ્યાર્થી માહિતી'!C88="","",આંતરિક!N91)</f>
        <v/>
      </c>
      <c r="U93" s="103" t="str">
        <f>IF('વિદ્યાર્થી માહિતી'!C88="","",ROUND(SUM(Q93:T93),0))</f>
        <v/>
      </c>
      <c r="V93" s="104" t="str">
        <f>IF('વિદ્યાર્થી માહિતી'!C88="","",IF(S93="LEFT","LEFT",ROUND(U93/2,0)))</f>
        <v/>
      </c>
      <c r="W93" s="105" t="str">
        <f>IF('વિદ્યાર્થી માહિતી'!C88="","",'સિદ્ધિ+કૃપા'!J91)</f>
        <v/>
      </c>
      <c r="X93" s="101" t="str">
        <f>IF('વિદ્યાર્થી માહિતી'!C88="","",'સિદ્ધિ+કૃપા'!K91)</f>
        <v/>
      </c>
      <c r="Y93" s="101" t="str">
        <f>IF('વિદ્યાર્થી માહિતી'!C88="","",IF(S93="LEFT","LEFT",SUM(V93:X93)))</f>
        <v/>
      </c>
      <c r="Z93" s="106" t="str">
        <f t="shared" si="17"/>
        <v/>
      </c>
      <c r="AB93" s="41" t="str">
        <f>IF('વિદ્યાર્થી માહિતી'!B88="","",'વિદ્યાર્થી માહિતી'!B88)</f>
        <v/>
      </c>
      <c r="AC93" s="41" t="str">
        <f>IF('વિદ્યાર્થી માહિતી'!C88="","",'વિદ્યાર્થી માહિતી'!C88)</f>
        <v/>
      </c>
      <c r="AD93" s="101" t="str">
        <f>IF('વિદ્યાર્થી માહિતી'!C88="","",'T-1'!H91)</f>
        <v/>
      </c>
      <c r="AE93" s="101" t="str">
        <f>IF('વિદ્યાર્થી માહિતી'!C88="","",'T-2'!H91)</f>
        <v/>
      </c>
      <c r="AF93" s="101" t="str">
        <f>IF('વિદ્યાર્થી માહિતી'!C88="","",'T-3'!G91)</f>
        <v/>
      </c>
      <c r="AG93" s="102" t="str">
        <f>IF('વિદ્યાર્થી માહિતી'!C88="","",આંતરિક!T91)</f>
        <v/>
      </c>
      <c r="AH93" s="103" t="str">
        <f>IF('વિદ્યાર્થી માહિતી'!C88="","",ROUND(SUM(AD93:AG93),0))</f>
        <v/>
      </c>
      <c r="AI93" s="104" t="str">
        <f>IF('વિદ્યાર્થી માહિતી'!C88="","",IF(AF93="LEFT","LEFT",ROUND(AH93/2,0)))</f>
        <v/>
      </c>
      <c r="AJ93" s="105" t="str">
        <f>IF('વિદ્યાર્થી માહિતી'!C88="","",'સિદ્ધિ+કૃપા'!M91)</f>
        <v/>
      </c>
      <c r="AK93" s="101" t="str">
        <f>IF('વિદ્યાર્થી માહિતી'!C88="","",'સિદ્ધિ+કૃપા'!N91)</f>
        <v/>
      </c>
      <c r="AL93" s="101" t="str">
        <f>IF('વિદ્યાર્થી માહિતી'!C88="","",IF(AF93="LEFT","LEFT",SUM(AI93:AK93)))</f>
        <v/>
      </c>
      <c r="AM93" s="106" t="str">
        <f t="shared" si="18"/>
        <v/>
      </c>
      <c r="AO93" s="41" t="str">
        <f>IF('વિદ્યાર્થી માહિતી'!B88="","",'વિદ્યાર્થી માહિતી'!B88)</f>
        <v/>
      </c>
      <c r="AP93" s="41" t="str">
        <f>IF('વિદ્યાર્થી માહિતી'!C88="","",'વિદ્યાર્થી માહિતી'!C88)</f>
        <v/>
      </c>
      <c r="AQ93" s="101" t="str">
        <f>IF('વિદ્યાર્થી માહિતી'!C88="","",'T-1'!I91)</f>
        <v/>
      </c>
      <c r="AR93" s="101" t="str">
        <f>IF('વિદ્યાર્થી માહિતી'!C88="","",'T-2'!I91)</f>
        <v/>
      </c>
      <c r="AS93" s="101" t="str">
        <f>IF('વિદ્યાર્થી માહિતી'!C88="","",'T-3'!H91)</f>
        <v/>
      </c>
      <c r="AT93" s="102" t="str">
        <f>IF('વિદ્યાર્થી માહિતી'!C88="","",આંતરિક!Z91)</f>
        <v/>
      </c>
      <c r="AU93" s="103" t="str">
        <f>IF('વિદ્યાર્થી માહિતી'!C88="","",ROUND(SUM(AQ93:AT93),0))</f>
        <v/>
      </c>
      <c r="AV93" s="104" t="str">
        <f>IF('વિદ્યાર્થી માહિતી'!C88="","",IF(AS93="LEFT","LEFT",ROUND(AU93/2,0)))</f>
        <v/>
      </c>
      <c r="AW93" s="105" t="str">
        <f>IF('વિદ્યાર્થી માહિતી'!C88="","",'સિદ્ધિ+કૃપા'!P91)</f>
        <v/>
      </c>
      <c r="AX93" s="101" t="str">
        <f>IF('વિદ્યાર્થી માહિતી'!C88="","",'સિદ્ધિ+કૃપા'!Q91)</f>
        <v/>
      </c>
      <c r="AY93" s="101" t="str">
        <f>IF('વિદ્યાર્થી માહિતી'!C88="","",IF(AS93="LEFT","LEFT",SUM(AV93:AX93)))</f>
        <v/>
      </c>
      <c r="AZ93" s="106" t="str">
        <f t="shared" si="19"/>
        <v/>
      </c>
      <c r="BB93" s="41" t="str">
        <f>IF('વિદ્યાર્થી માહિતી'!C88="","",'વિદ્યાર્થી માહિતી'!B88)</f>
        <v/>
      </c>
      <c r="BC93" s="41" t="str">
        <f>IF('વિદ્યાર્થી માહિતી'!C88="","",'વિદ્યાર્થી માહિતી'!C88)</f>
        <v/>
      </c>
      <c r="BD93" s="101" t="str">
        <f>IF('વિદ્યાર્થી માહિતી'!C88="","",'T-1'!J91)</f>
        <v/>
      </c>
      <c r="BE93" s="101" t="str">
        <f>IF('વિદ્યાર્થી માહિતી'!C88="","",'T-2'!J91)</f>
        <v/>
      </c>
      <c r="BF93" s="101" t="str">
        <f>IF('વિદ્યાર્થી માહિતી'!C88="","",'T-3'!I91)</f>
        <v/>
      </c>
      <c r="BG93" s="102" t="str">
        <f>IF('વિદ્યાર્થી માહિતી'!C88="","",આંતરિક!AF91)</f>
        <v/>
      </c>
      <c r="BH93" s="103" t="str">
        <f>IF('વિદ્યાર્થી માહિતી'!C88="","",ROUND(SUM(BD93:BG93),0))</f>
        <v/>
      </c>
      <c r="BI93" s="104" t="str">
        <f>IF('વિદ્યાર્થી માહિતી'!C88="","",IF(BF93="LEFT","LEFT",ROUND(BH93/2,0)))</f>
        <v/>
      </c>
      <c r="BJ93" s="105" t="str">
        <f>IF('વિદ્યાર્થી માહિતી'!C88="","",'સિદ્ધિ+કૃપા'!S91)</f>
        <v/>
      </c>
      <c r="BK93" s="101" t="str">
        <f>IF('વિદ્યાર્થી માહિતી'!C88="","",'સિદ્ધિ+કૃપા'!T91)</f>
        <v/>
      </c>
      <c r="BL93" s="101" t="str">
        <f>IF('વિદ્યાર્થી માહિતી'!C88="","",IF(BF93="LEFT","LEFT",SUM(BI93:BK93)))</f>
        <v/>
      </c>
      <c r="BM93" s="106" t="str">
        <f t="shared" si="20"/>
        <v/>
      </c>
      <c r="BO93" s="41" t="str">
        <f>IF('વિદ્યાર્થી માહિતી'!C88="","",'વિદ્યાર્થી માહિતી'!B88)</f>
        <v/>
      </c>
      <c r="BP93" s="41" t="str">
        <f>IF('વિદ્યાર્થી માહિતી'!C88="","",'વિદ્યાર્થી માહિતી'!C88)</f>
        <v/>
      </c>
      <c r="BQ93" s="101" t="str">
        <f>IF('વિદ્યાર્થી માહિતી'!C88="","",'T-1'!K91)</f>
        <v/>
      </c>
      <c r="BR93" s="101" t="str">
        <f>IF('વિદ્યાર્થી માહિતી'!C88="","",'T-2'!K91)</f>
        <v/>
      </c>
      <c r="BS93" s="101" t="str">
        <f>IF('વિદ્યાર્થી માહિતી'!C88="","",'T-3'!J91)</f>
        <v/>
      </c>
      <c r="BT93" s="102" t="str">
        <f>IF('વિદ્યાર્થી માહિતી'!C88="","",આંતરિક!AL91)</f>
        <v/>
      </c>
      <c r="BU93" s="103" t="str">
        <f>IF('વિદ્યાર્થી માહિતી'!C88="","",ROUND(SUM(BQ93:BT93),0))</f>
        <v/>
      </c>
      <c r="BV93" s="104" t="str">
        <f>IF('વિદ્યાર્થી માહિતી'!C88="","",IF(BS93="LEFT","LEFT",ROUND(BU93/2,0)))</f>
        <v/>
      </c>
      <c r="BW93" s="105" t="str">
        <f>IF('વિદ્યાર્થી માહિતી'!C88="","",'સિદ્ધિ+કૃપા'!V91)</f>
        <v/>
      </c>
      <c r="BX93" s="101" t="str">
        <f>IF('વિદ્યાર્થી માહિતી'!C88="","",'સિદ્ધિ+કૃપા'!W91)</f>
        <v/>
      </c>
      <c r="BY93" s="101" t="str">
        <f>IF('વિદ્યાર્થી માહિતી'!C88="","",IF(BS93="LEFT","LEFT",SUM(BV93:BX93)))</f>
        <v/>
      </c>
      <c r="BZ93" s="106" t="str">
        <f t="shared" si="21"/>
        <v/>
      </c>
      <c r="CB93" s="41" t="str">
        <f>IF('વિદ્યાર્થી માહિતી'!C88="","",'વિદ્યાર્થી માહિતી'!B88)</f>
        <v/>
      </c>
      <c r="CC93" s="41" t="str">
        <f>IF('વિદ્યાર્થી માહિતી'!C88="","",'વિદ્યાર્થી માહિતી'!C88)</f>
        <v/>
      </c>
      <c r="CD93" s="101" t="str">
        <f>IF('વિદ્યાર્થી માહિતી'!C88="","",'T-1'!L91)</f>
        <v/>
      </c>
      <c r="CE93" s="101" t="str">
        <f>IF('વિદ્યાર્થી માહિતી'!C88="","",'T-2'!L91)</f>
        <v/>
      </c>
      <c r="CF93" s="101" t="str">
        <f>IF('વિદ્યાર્થી માહિતી'!C88="","",'T-3'!K91)</f>
        <v/>
      </c>
      <c r="CG93" s="102" t="str">
        <f>IF('વિદ્યાર્થી માહિતી'!C88="","",આંતરિક!AR91)</f>
        <v/>
      </c>
      <c r="CH93" s="103" t="str">
        <f>IF('વિદ્યાર્થી માહિતી'!C88="","",ROUND(SUM(CD93:CG93),0))</f>
        <v/>
      </c>
      <c r="CI93" s="104" t="str">
        <f>IF('વિદ્યાર્થી માહિતી'!C88="","",IF(CF93="LEFT","LEFT",ROUND(CH93/2,0)))</f>
        <v/>
      </c>
      <c r="CJ93" s="105" t="str">
        <f>IF('વિદ્યાર્થી માહિતી'!C88="","",'સિદ્ધિ+કૃપા'!Y91)</f>
        <v/>
      </c>
      <c r="CK93" s="101" t="str">
        <f>IF('વિદ્યાર્થી માહિતી'!C88="","",'સિદ્ધિ+કૃપા'!Z91)</f>
        <v/>
      </c>
      <c r="CL93" s="101" t="str">
        <f>IF('વિદ્યાર્થી માહિતી'!C88="","",IF(CF93="LEFT","LEFT",SUM(CI93:CK93)))</f>
        <v/>
      </c>
      <c r="CM93" s="106" t="str">
        <f t="shared" si="22"/>
        <v/>
      </c>
      <c r="CO93" s="41" t="str">
        <f>IF('વિદ્યાર્થી માહિતી'!B88="","",'વિદ્યાર્થી માહિતી'!B88)</f>
        <v/>
      </c>
      <c r="CP93" s="41" t="str">
        <f>IF('વિદ્યાર્થી માહિતી'!C88="","",'વિદ્યાર્થી માહિતી'!C88)</f>
        <v/>
      </c>
      <c r="CQ93" s="101" t="str">
        <f>IF('વિદ્યાર્થી માહિતી'!C88="","",'T-3'!L91)</f>
        <v/>
      </c>
      <c r="CR93" s="101" t="str">
        <f>IF('વિદ્યાર્થી માહિતી'!C88="","",'T-3'!M91)</f>
        <v/>
      </c>
      <c r="CS93" s="102" t="str">
        <f>IF('વિદ્યાર્થી માહિતી'!C88="","",આંતરિક!AV91)</f>
        <v/>
      </c>
      <c r="CT93" s="104" t="str">
        <f>IF('વિદ્યાર્થી માહિતી'!C88="","",SUM(CQ93:CS93))</f>
        <v/>
      </c>
      <c r="CU93" s="105" t="str">
        <f>IF('વિદ્યાર્થી માહિતી'!C88="","",'સિદ્ધિ+કૃપા'!AB91)</f>
        <v/>
      </c>
      <c r="CV93" s="101" t="str">
        <f>IF('વિદ્યાર્થી માહિતી'!C88="","",'સિદ્ધિ+કૃપા'!AC91)</f>
        <v/>
      </c>
      <c r="CW93" s="101" t="str">
        <f>IF('વિદ્યાર્થી માહિતી'!C88="","",SUM(CT93:CV93))</f>
        <v/>
      </c>
      <c r="CX93" s="106" t="str">
        <f t="shared" si="23"/>
        <v/>
      </c>
      <c r="CZ93" s="41" t="str">
        <f>IF('વિદ્યાર્થી માહિતી'!C88="","",'વિદ્યાર્થી માહિતી'!B88)</f>
        <v/>
      </c>
      <c r="DA93" s="41" t="str">
        <f>IF('વિદ્યાર્થી માહિતી'!C88="","",'વિદ્યાર્થી માહિતી'!C88)</f>
        <v/>
      </c>
      <c r="DB93" s="101" t="str">
        <f>IF('વિદ્યાર્થી માહિતી'!C88="","",'T-3'!N91)</f>
        <v/>
      </c>
      <c r="DC93" s="101" t="str">
        <f>IF('વિદ્યાર્થી માહિતી'!C88="","",'T-3'!O91)</f>
        <v/>
      </c>
      <c r="DD93" s="102" t="str">
        <f>IF('વિદ્યાર્થી માહિતી'!C88="","",આંતરિક!AZ91)</f>
        <v/>
      </c>
      <c r="DE93" s="104" t="str">
        <f>IF('વિદ્યાર્થી માહિતી'!C88="","",SUM(DB93:DD93))</f>
        <v/>
      </c>
      <c r="DF93" s="105" t="str">
        <f>IF('વિદ્યાર્થી માહિતી'!C88="","",'સિદ્ધિ+કૃપા'!AE91)</f>
        <v/>
      </c>
      <c r="DG93" s="101" t="str">
        <f>IF('વિદ્યાર્થી માહિતી'!C88="","",'સિદ્ધિ+કૃપા'!AF91)</f>
        <v/>
      </c>
      <c r="DH93" s="101" t="str">
        <f>IF('વિદ્યાર્થી માહિતી'!C88="","",SUM(DE93:DG93))</f>
        <v/>
      </c>
      <c r="DI93" s="106" t="str">
        <f t="shared" si="24"/>
        <v/>
      </c>
      <c r="DJ93" s="25" t="str">
        <f>IF('વિદ્યાર્થી માહિતી'!M88="","",'વિદ્યાર્થી માહિતી'!M88)</f>
        <v/>
      </c>
      <c r="DK93" s="41" t="str">
        <f>IF('વિદ્યાર્થી માહિતી'!C88="","",'વિદ્યાર્થી માહિતી'!B88)</f>
        <v/>
      </c>
      <c r="DL93" s="41" t="str">
        <f>IF('વિદ્યાર્થી માહિતી'!C88="","",'વિદ્યાર્થી માહિતી'!C88)</f>
        <v/>
      </c>
      <c r="DM93" s="101" t="str">
        <f>IF('વિદ્યાર્થી માહિતી'!C88="","",'T-3'!P91)</f>
        <v/>
      </c>
      <c r="DN93" s="101" t="str">
        <f>IF('વિદ્યાર્થી માહિતી'!C88="","",'T-3'!Q91)</f>
        <v/>
      </c>
      <c r="DO93" s="102" t="str">
        <f>IF('વિદ્યાર્થી માહિતી'!C88="","",આંતરિક!BD91)</f>
        <v/>
      </c>
      <c r="DP93" s="104" t="str">
        <f>IF('વિદ્યાર્થી માહિતી'!C88="","",SUM(DM93:DO93))</f>
        <v/>
      </c>
      <c r="DQ93" s="105" t="str">
        <f>IF('વિદ્યાર્થી માહિતી'!C88="","",'સિદ્ધિ+કૃપા'!AH91)</f>
        <v/>
      </c>
      <c r="DR93" s="101" t="str">
        <f>IF('વિદ્યાર્થી માહિતી'!C88="","",'સિદ્ધિ+કૃપા'!AI91)</f>
        <v/>
      </c>
      <c r="DS93" s="101" t="str">
        <f>IF('વિદ્યાર્થી માહિતી'!C88="","",SUM(DP93:DR93))</f>
        <v/>
      </c>
      <c r="DT93" s="106" t="str">
        <f t="shared" si="25"/>
        <v/>
      </c>
      <c r="DU93" s="255" t="str">
        <f>IF('વિદ્યાર્થી માહિતી'!C88="","",IF(I93="LEFT","LEFT",IF(V93="LEFT","LEFT",IF(AI93="LEFT","LEFT",IF(AV93="LEFT","LEFT",IF(BI93="LEFT","LEFT",IF(BV93="LEFT","LEFT",IF(CI93="LEFT","LEFT","P"))))))))</f>
        <v/>
      </c>
      <c r="DV93" s="255" t="str">
        <f>IF('વિદ્યાર્થી માહિતી'!C88="","",IF(DU93="LEFT","LEFT",IF(L93&lt;33,"નાપાસ",IF(Y93&lt;33,"નાપાસ",IF(AL93&lt;33,"નાપાસ",IF(AY93&lt;33,"નાપાસ",IF(BL93&lt;33,"નાપાસ",IF(BY93&lt;33,"નાપાસ",IF(CL93&lt;33,"નાપાસ",IF(CW93&lt;33,"નાપાસ",IF(DH93&lt;33,"નાપાસ",IF(DS93&lt;33,"નાપાસ","પાસ"))))))))))))</f>
        <v/>
      </c>
      <c r="DW93" s="255" t="str">
        <f>IF('વિદ્યાર્થી માહિતી'!C88="","",IF(J93&gt;0,"સિદ્ધિગુણથી પાસ",IF(W93&gt;0,"સિદ્ધિગુણથી પાસ",IF(AJ93&gt;0,"સિદ્ધિગુણથી પાસ",IF(AW93&gt;0,"સિદ્ધિગુણથી પાસ",IF(BJ93&gt;0,"સિદ્ધિગુણથી પાસ",IF(BW93&gt;0,"સિદ્ધિગુણથી પાસ",IF(CJ93&gt;0,"સિદ્ધિગુણથી પાસ",DV93))))))))</f>
        <v/>
      </c>
      <c r="DX93" s="255" t="str">
        <f>IF('વિદ્યાર્થી માહિતી'!C88="","",IF(K93&gt;0,"કૃપાગુણથી પાસ",IF(X93&gt;0,"કૃપાગુણથી પાસ",IF(AK93&gt;0,"કૃપાગુણથી પાસ",IF(AX93&gt;0,"કૃપાગુણથી પાસ",IF(BK93&gt;0,"કૃપાગુણથી પાસ",IF(BX93&gt;0,"કૃપાગુણથી પાસ",IF(CK93&gt;0,"કૃપાગુણથી પાસ",DV93))))))))</f>
        <v/>
      </c>
      <c r="DY93" s="255" t="str">
        <f>IF('સમગ્ર પરિણામ '!DX93="કૃપાગુણથી પાસ","કૃપાગુણથી પાસ",IF(DW93="સિદ્ધિગુણથી પાસ","સિદ્ધિગુણથી પાસ",DX93))</f>
        <v/>
      </c>
      <c r="DZ93" s="130" t="str">
        <f>IF('વિદ્યાર્થી માહિતી'!C88="","",'વિદ્યાર્થી માહિતી'!G88)</f>
        <v/>
      </c>
      <c r="EA93" s="45" t="str">
        <f>'S1'!N90</f>
        <v/>
      </c>
    </row>
    <row r="94" spans="1:131" ht="23.25" customHeight="1" x14ac:dyDescent="0.2">
      <c r="A94" s="41">
        <f>'વિદ્યાર્થી માહિતી'!A89</f>
        <v>88</v>
      </c>
      <c r="B94" s="41" t="str">
        <f>IF('વિદ્યાર્થી માહિતી'!B89="","",'વિદ્યાર્થી માહિતી'!B89)</f>
        <v/>
      </c>
      <c r="C94" s="52" t="str">
        <f>IF('વિદ્યાર્થી માહિતી'!C89="","",'વિદ્યાર્થી માહિતી'!C89)</f>
        <v/>
      </c>
      <c r="D94" s="101" t="str">
        <f>IF('વિદ્યાર્થી માહિતી'!C89="","",'T-1'!F92)</f>
        <v/>
      </c>
      <c r="E94" s="101" t="str">
        <f>IF('વિદ્યાર્થી માહિતી'!C89="","",'T-2'!F92)</f>
        <v/>
      </c>
      <c r="F94" s="101" t="str">
        <f>IF('વિદ્યાર્થી માહિતી'!C89="","",'T-3'!E92)</f>
        <v/>
      </c>
      <c r="G94" s="102" t="str">
        <f>IF('વિદ્યાર્થી માહિતી'!C89="","",આંતરિક!H92)</f>
        <v/>
      </c>
      <c r="H94" s="103" t="str">
        <f t="shared" si="13"/>
        <v/>
      </c>
      <c r="I94" s="104" t="str">
        <f t="shared" si="14"/>
        <v/>
      </c>
      <c r="J94" s="105" t="str">
        <f>IF('વિદ્યાર્થી માહિતી'!C89="","",'સિદ્ધિ+કૃપા'!G92)</f>
        <v/>
      </c>
      <c r="K94" s="101" t="str">
        <f>IF('વિદ્યાર્થી માહિતી'!C89="","",'સિદ્ધિ+કૃપા'!H92)</f>
        <v/>
      </c>
      <c r="L94" s="101" t="str">
        <f t="shared" si="15"/>
        <v/>
      </c>
      <c r="M94" s="106" t="str">
        <f t="shared" si="16"/>
        <v/>
      </c>
      <c r="O94" s="41" t="str">
        <f>IF('વિદ્યાર્થી માહિતી'!B89="","",'વિદ્યાર્થી માહિતી'!B89)</f>
        <v/>
      </c>
      <c r="P94" s="41" t="str">
        <f>IF('વિદ્યાર્થી માહિતી'!C89="","",'વિદ્યાર્થી માહિતી'!C89)</f>
        <v/>
      </c>
      <c r="Q94" s="101" t="str">
        <f>IF('વિદ્યાર્થી માહિતી'!C89="","",'T-1'!G92)</f>
        <v/>
      </c>
      <c r="R94" s="101" t="str">
        <f>IF('વિદ્યાર્થી માહિતી'!C89="","",'T-2'!G92)</f>
        <v/>
      </c>
      <c r="S94" s="101" t="str">
        <f>IF('વિદ્યાર્થી માહિતી'!C89="","",'T-3'!F92)</f>
        <v/>
      </c>
      <c r="T94" s="102" t="str">
        <f>IF('વિદ્યાર્થી માહિતી'!C89="","",આંતરિક!N92)</f>
        <v/>
      </c>
      <c r="U94" s="103" t="str">
        <f>IF('વિદ્યાર્થી માહિતી'!C89="","",ROUND(SUM(Q94:T94),0))</f>
        <v/>
      </c>
      <c r="V94" s="104" t="str">
        <f>IF('વિદ્યાર્થી માહિતી'!C89="","",IF(S94="LEFT","LEFT",ROUND(U94/2,0)))</f>
        <v/>
      </c>
      <c r="W94" s="105" t="str">
        <f>IF('વિદ્યાર્થી માહિતી'!C89="","",'સિદ્ધિ+કૃપા'!J92)</f>
        <v/>
      </c>
      <c r="X94" s="101" t="str">
        <f>IF('વિદ્યાર્થી માહિતી'!C89="","",'સિદ્ધિ+કૃપા'!K92)</f>
        <v/>
      </c>
      <c r="Y94" s="101" t="str">
        <f>IF('વિદ્યાર્થી માહિતી'!C89="","",IF(S94="LEFT","LEFT",SUM(V94:X94)))</f>
        <v/>
      </c>
      <c r="Z94" s="106" t="str">
        <f t="shared" si="17"/>
        <v/>
      </c>
      <c r="AB94" s="41" t="str">
        <f>IF('વિદ્યાર્થી માહિતી'!B89="","",'વિદ્યાર્થી માહિતી'!B89)</f>
        <v/>
      </c>
      <c r="AC94" s="41" t="str">
        <f>IF('વિદ્યાર્થી માહિતી'!C89="","",'વિદ્યાર્થી માહિતી'!C89)</f>
        <v/>
      </c>
      <c r="AD94" s="101" t="str">
        <f>IF('વિદ્યાર્થી માહિતી'!C89="","",'T-1'!H92)</f>
        <v/>
      </c>
      <c r="AE94" s="101" t="str">
        <f>IF('વિદ્યાર્થી માહિતી'!C89="","",'T-2'!H92)</f>
        <v/>
      </c>
      <c r="AF94" s="101" t="str">
        <f>IF('વિદ્યાર્થી માહિતી'!C89="","",'T-3'!G92)</f>
        <v/>
      </c>
      <c r="AG94" s="102" t="str">
        <f>IF('વિદ્યાર્થી માહિતી'!C89="","",આંતરિક!T92)</f>
        <v/>
      </c>
      <c r="AH94" s="103" t="str">
        <f>IF('વિદ્યાર્થી માહિતી'!C89="","",ROUND(SUM(AD94:AG94),0))</f>
        <v/>
      </c>
      <c r="AI94" s="104" t="str">
        <f>IF('વિદ્યાર્થી માહિતી'!C89="","",IF(AF94="LEFT","LEFT",ROUND(AH94/2,0)))</f>
        <v/>
      </c>
      <c r="AJ94" s="105" t="str">
        <f>IF('વિદ્યાર્થી માહિતી'!C89="","",'સિદ્ધિ+કૃપા'!M92)</f>
        <v/>
      </c>
      <c r="AK94" s="101" t="str">
        <f>IF('વિદ્યાર્થી માહિતી'!C89="","",'સિદ્ધિ+કૃપા'!N92)</f>
        <v/>
      </c>
      <c r="AL94" s="101" t="str">
        <f>IF('વિદ્યાર્થી માહિતી'!C89="","",IF(AF94="LEFT","LEFT",SUM(AI94:AK94)))</f>
        <v/>
      </c>
      <c r="AM94" s="106" t="str">
        <f t="shared" si="18"/>
        <v/>
      </c>
      <c r="AO94" s="41" t="str">
        <f>IF('વિદ્યાર્થી માહિતી'!B89="","",'વિદ્યાર્થી માહિતી'!B89)</f>
        <v/>
      </c>
      <c r="AP94" s="41" t="str">
        <f>IF('વિદ્યાર્થી માહિતી'!C89="","",'વિદ્યાર્થી માહિતી'!C89)</f>
        <v/>
      </c>
      <c r="AQ94" s="101" t="str">
        <f>IF('વિદ્યાર્થી માહિતી'!C89="","",'T-1'!I92)</f>
        <v/>
      </c>
      <c r="AR94" s="101" t="str">
        <f>IF('વિદ્યાર્થી માહિતી'!C89="","",'T-2'!I92)</f>
        <v/>
      </c>
      <c r="AS94" s="101" t="str">
        <f>IF('વિદ્યાર્થી માહિતી'!C89="","",'T-3'!H92)</f>
        <v/>
      </c>
      <c r="AT94" s="102" t="str">
        <f>IF('વિદ્યાર્થી માહિતી'!C89="","",આંતરિક!Z92)</f>
        <v/>
      </c>
      <c r="AU94" s="103" t="str">
        <f>IF('વિદ્યાર્થી માહિતી'!C89="","",ROUND(SUM(AQ94:AT94),0))</f>
        <v/>
      </c>
      <c r="AV94" s="104" t="str">
        <f>IF('વિદ્યાર્થી માહિતી'!C89="","",IF(AS94="LEFT","LEFT",ROUND(AU94/2,0)))</f>
        <v/>
      </c>
      <c r="AW94" s="105" t="str">
        <f>IF('વિદ્યાર્થી માહિતી'!C89="","",'સિદ્ધિ+કૃપા'!P92)</f>
        <v/>
      </c>
      <c r="AX94" s="101" t="str">
        <f>IF('વિદ્યાર્થી માહિતી'!C89="","",'સિદ્ધિ+કૃપા'!Q92)</f>
        <v/>
      </c>
      <c r="AY94" s="101" t="str">
        <f>IF('વિદ્યાર્થી માહિતી'!C89="","",IF(AS94="LEFT","LEFT",SUM(AV94:AX94)))</f>
        <v/>
      </c>
      <c r="AZ94" s="106" t="str">
        <f t="shared" si="19"/>
        <v/>
      </c>
      <c r="BB94" s="41" t="str">
        <f>IF('વિદ્યાર્થી માહિતી'!C89="","",'વિદ્યાર્થી માહિતી'!B89)</f>
        <v/>
      </c>
      <c r="BC94" s="41" t="str">
        <f>IF('વિદ્યાર્થી માહિતી'!C89="","",'વિદ્યાર્થી માહિતી'!C89)</f>
        <v/>
      </c>
      <c r="BD94" s="101" t="str">
        <f>IF('વિદ્યાર્થી માહિતી'!C89="","",'T-1'!J92)</f>
        <v/>
      </c>
      <c r="BE94" s="101" t="str">
        <f>IF('વિદ્યાર્થી માહિતી'!C89="","",'T-2'!J92)</f>
        <v/>
      </c>
      <c r="BF94" s="101" t="str">
        <f>IF('વિદ્યાર્થી માહિતી'!C89="","",'T-3'!I92)</f>
        <v/>
      </c>
      <c r="BG94" s="102" t="str">
        <f>IF('વિદ્યાર્થી માહિતી'!C89="","",આંતરિક!AF92)</f>
        <v/>
      </c>
      <c r="BH94" s="103" t="str">
        <f>IF('વિદ્યાર્થી માહિતી'!C89="","",ROUND(SUM(BD94:BG94),0))</f>
        <v/>
      </c>
      <c r="BI94" s="104" t="str">
        <f>IF('વિદ્યાર્થી માહિતી'!C89="","",IF(BF94="LEFT","LEFT",ROUND(BH94/2,0)))</f>
        <v/>
      </c>
      <c r="BJ94" s="105" t="str">
        <f>IF('વિદ્યાર્થી માહિતી'!C89="","",'સિદ્ધિ+કૃપા'!S92)</f>
        <v/>
      </c>
      <c r="BK94" s="101" t="str">
        <f>IF('વિદ્યાર્થી માહિતી'!C89="","",'સિદ્ધિ+કૃપા'!T92)</f>
        <v/>
      </c>
      <c r="BL94" s="101" t="str">
        <f>IF('વિદ્યાર્થી માહિતી'!C89="","",IF(BF94="LEFT","LEFT",SUM(BI94:BK94)))</f>
        <v/>
      </c>
      <c r="BM94" s="106" t="str">
        <f t="shared" si="20"/>
        <v/>
      </c>
      <c r="BO94" s="41" t="str">
        <f>IF('વિદ્યાર્થી માહિતી'!C89="","",'વિદ્યાર્થી માહિતી'!B89)</f>
        <v/>
      </c>
      <c r="BP94" s="41" t="str">
        <f>IF('વિદ્યાર્થી માહિતી'!C89="","",'વિદ્યાર્થી માહિતી'!C89)</f>
        <v/>
      </c>
      <c r="BQ94" s="101" t="str">
        <f>IF('વિદ્યાર્થી માહિતી'!C89="","",'T-1'!K92)</f>
        <v/>
      </c>
      <c r="BR94" s="101" t="str">
        <f>IF('વિદ્યાર્થી માહિતી'!C89="","",'T-2'!K92)</f>
        <v/>
      </c>
      <c r="BS94" s="101" t="str">
        <f>IF('વિદ્યાર્થી માહિતી'!C89="","",'T-3'!J92)</f>
        <v/>
      </c>
      <c r="BT94" s="102" t="str">
        <f>IF('વિદ્યાર્થી માહિતી'!C89="","",આંતરિક!AL92)</f>
        <v/>
      </c>
      <c r="BU94" s="103" t="str">
        <f>IF('વિદ્યાર્થી માહિતી'!C89="","",ROUND(SUM(BQ94:BT94),0))</f>
        <v/>
      </c>
      <c r="BV94" s="104" t="str">
        <f>IF('વિદ્યાર્થી માહિતી'!C89="","",IF(BS94="LEFT","LEFT",ROUND(BU94/2,0)))</f>
        <v/>
      </c>
      <c r="BW94" s="105" t="str">
        <f>IF('વિદ્યાર્થી માહિતી'!C89="","",'સિદ્ધિ+કૃપા'!V92)</f>
        <v/>
      </c>
      <c r="BX94" s="101" t="str">
        <f>IF('વિદ્યાર્થી માહિતી'!C89="","",'સિદ્ધિ+કૃપા'!W92)</f>
        <v/>
      </c>
      <c r="BY94" s="101" t="str">
        <f>IF('વિદ્યાર્થી માહિતી'!C89="","",IF(BS94="LEFT","LEFT",SUM(BV94:BX94)))</f>
        <v/>
      </c>
      <c r="BZ94" s="106" t="str">
        <f t="shared" si="21"/>
        <v/>
      </c>
      <c r="CB94" s="41" t="str">
        <f>IF('વિદ્યાર્થી માહિતી'!C89="","",'વિદ્યાર્થી માહિતી'!B89)</f>
        <v/>
      </c>
      <c r="CC94" s="41" t="str">
        <f>IF('વિદ્યાર્થી માહિતી'!C89="","",'વિદ્યાર્થી માહિતી'!C89)</f>
        <v/>
      </c>
      <c r="CD94" s="101" t="str">
        <f>IF('વિદ્યાર્થી માહિતી'!C89="","",'T-1'!L92)</f>
        <v/>
      </c>
      <c r="CE94" s="101" t="str">
        <f>IF('વિદ્યાર્થી માહિતી'!C89="","",'T-2'!L92)</f>
        <v/>
      </c>
      <c r="CF94" s="101" t="str">
        <f>IF('વિદ્યાર્થી માહિતી'!C89="","",'T-3'!K92)</f>
        <v/>
      </c>
      <c r="CG94" s="102" t="str">
        <f>IF('વિદ્યાર્થી માહિતી'!C89="","",આંતરિક!AR92)</f>
        <v/>
      </c>
      <c r="CH94" s="103" t="str">
        <f>IF('વિદ્યાર્થી માહિતી'!C89="","",ROUND(SUM(CD94:CG94),0))</f>
        <v/>
      </c>
      <c r="CI94" s="104" t="str">
        <f>IF('વિદ્યાર્થી માહિતી'!C89="","",IF(CF94="LEFT","LEFT",ROUND(CH94/2,0)))</f>
        <v/>
      </c>
      <c r="CJ94" s="105" t="str">
        <f>IF('વિદ્યાર્થી માહિતી'!C89="","",'સિદ્ધિ+કૃપા'!Y92)</f>
        <v/>
      </c>
      <c r="CK94" s="101" t="str">
        <f>IF('વિદ્યાર્થી માહિતી'!C89="","",'સિદ્ધિ+કૃપા'!Z92)</f>
        <v/>
      </c>
      <c r="CL94" s="101" t="str">
        <f>IF('વિદ્યાર્થી માહિતી'!C89="","",IF(CF94="LEFT","LEFT",SUM(CI94:CK94)))</f>
        <v/>
      </c>
      <c r="CM94" s="106" t="str">
        <f t="shared" si="22"/>
        <v/>
      </c>
      <c r="CO94" s="41" t="str">
        <f>IF('વિદ્યાર્થી માહિતી'!B89="","",'વિદ્યાર્થી માહિતી'!B89)</f>
        <v/>
      </c>
      <c r="CP94" s="41" t="str">
        <f>IF('વિદ્યાર્થી માહિતી'!C89="","",'વિદ્યાર્થી માહિતી'!C89)</f>
        <v/>
      </c>
      <c r="CQ94" s="101" t="str">
        <f>IF('વિદ્યાર્થી માહિતી'!C89="","",'T-3'!L92)</f>
        <v/>
      </c>
      <c r="CR94" s="101" t="str">
        <f>IF('વિદ્યાર્થી માહિતી'!C89="","",'T-3'!M92)</f>
        <v/>
      </c>
      <c r="CS94" s="102" t="str">
        <f>IF('વિદ્યાર્થી માહિતી'!C89="","",આંતરિક!AV92)</f>
        <v/>
      </c>
      <c r="CT94" s="104" t="str">
        <f>IF('વિદ્યાર્થી માહિતી'!C89="","",SUM(CQ94:CS94))</f>
        <v/>
      </c>
      <c r="CU94" s="105" t="str">
        <f>IF('વિદ્યાર્થી માહિતી'!C89="","",'સિદ્ધિ+કૃપા'!AB92)</f>
        <v/>
      </c>
      <c r="CV94" s="101" t="str">
        <f>IF('વિદ્યાર્થી માહિતી'!C89="","",'સિદ્ધિ+કૃપા'!AC92)</f>
        <v/>
      </c>
      <c r="CW94" s="101" t="str">
        <f>IF('વિદ્યાર્થી માહિતી'!C89="","",SUM(CT94:CV94))</f>
        <v/>
      </c>
      <c r="CX94" s="106" t="str">
        <f t="shared" si="23"/>
        <v/>
      </c>
      <c r="CZ94" s="41" t="str">
        <f>IF('વિદ્યાર્થી માહિતી'!C89="","",'વિદ્યાર્થી માહિતી'!B89)</f>
        <v/>
      </c>
      <c r="DA94" s="41" t="str">
        <f>IF('વિદ્યાર્થી માહિતી'!C89="","",'વિદ્યાર્થી માહિતી'!C89)</f>
        <v/>
      </c>
      <c r="DB94" s="101" t="str">
        <f>IF('વિદ્યાર્થી માહિતી'!C89="","",'T-3'!N92)</f>
        <v/>
      </c>
      <c r="DC94" s="101" t="str">
        <f>IF('વિદ્યાર્થી માહિતી'!C89="","",'T-3'!O92)</f>
        <v/>
      </c>
      <c r="DD94" s="102" t="str">
        <f>IF('વિદ્યાર્થી માહિતી'!C89="","",આંતરિક!AZ92)</f>
        <v/>
      </c>
      <c r="DE94" s="104" t="str">
        <f>IF('વિદ્યાર્થી માહિતી'!C89="","",SUM(DB94:DD94))</f>
        <v/>
      </c>
      <c r="DF94" s="105" t="str">
        <f>IF('વિદ્યાર્થી માહિતી'!C89="","",'સિદ્ધિ+કૃપા'!AE92)</f>
        <v/>
      </c>
      <c r="DG94" s="101" t="str">
        <f>IF('વિદ્યાર્થી માહિતી'!C89="","",'સિદ્ધિ+કૃપા'!AF92)</f>
        <v/>
      </c>
      <c r="DH94" s="101" t="str">
        <f>IF('વિદ્યાર્થી માહિતી'!C89="","",SUM(DE94:DG94))</f>
        <v/>
      </c>
      <c r="DI94" s="106" t="str">
        <f t="shared" si="24"/>
        <v/>
      </c>
      <c r="DJ94" s="25" t="str">
        <f>IF('વિદ્યાર્થી માહિતી'!M89="","",'વિદ્યાર્થી માહિતી'!M89)</f>
        <v/>
      </c>
      <c r="DK94" s="41" t="str">
        <f>IF('વિદ્યાર્થી માહિતી'!C89="","",'વિદ્યાર્થી માહિતી'!B89)</f>
        <v/>
      </c>
      <c r="DL94" s="41" t="str">
        <f>IF('વિદ્યાર્થી માહિતી'!C89="","",'વિદ્યાર્થી માહિતી'!C89)</f>
        <v/>
      </c>
      <c r="DM94" s="101" t="str">
        <f>IF('વિદ્યાર્થી માહિતી'!C89="","",'T-3'!P92)</f>
        <v/>
      </c>
      <c r="DN94" s="101" t="str">
        <f>IF('વિદ્યાર્થી માહિતી'!C89="","",'T-3'!Q92)</f>
        <v/>
      </c>
      <c r="DO94" s="102" t="str">
        <f>IF('વિદ્યાર્થી માહિતી'!C89="","",આંતરિક!BD92)</f>
        <v/>
      </c>
      <c r="DP94" s="104" t="str">
        <f>IF('વિદ્યાર્થી માહિતી'!C89="","",SUM(DM94:DO94))</f>
        <v/>
      </c>
      <c r="DQ94" s="105" t="str">
        <f>IF('વિદ્યાર્થી માહિતી'!C89="","",'સિદ્ધિ+કૃપા'!AH92)</f>
        <v/>
      </c>
      <c r="DR94" s="101" t="str">
        <f>IF('વિદ્યાર્થી માહિતી'!C89="","",'સિદ્ધિ+કૃપા'!AI92)</f>
        <v/>
      </c>
      <c r="DS94" s="101" t="str">
        <f>IF('વિદ્યાર્થી માહિતી'!C89="","",SUM(DP94:DR94))</f>
        <v/>
      </c>
      <c r="DT94" s="106" t="str">
        <f t="shared" si="25"/>
        <v/>
      </c>
      <c r="DU94" s="255" t="str">
        <f>IF('વિદ્યાર્થી માહિતી'!C89="","",IF(I94="LEFT","LEFT",IF(V94="LEFT","LEFT",IF(AI94="LEFT","LEFT",IF(AV94="LEFT","LEFT",IF(BI94="LEFT","LEFT",IF(BV94="LEFT","LEFT",IF(CI94="LEFT","LEFT","P"))))))))</f>
        <v/>
      </c>
      <c r="DV94" s="255" t="str">
        <f>IF('વિદ્યાર્થી માહિતી'!C89="","",IF(DU94="LEFT","LEFT",IF(L94&lt;33,"નાપાસ",IF(Y94&lt;33,"નાપાસ",IF(AL94&lt;33,"નાપાસ",IF(AY94&lt;33,"નાપાસ",IF(BL94&lt;33,"નાપાસ",IF(BY94&lt;33,"નાપાસ",IF(CL94&lt;33,"નાપાસ",IF(CW94&lt;33,"નાપાસ",IF(DH94&lt;33,"નાપાસ",IF(DS94&lt;33,"નાપાસ","પાસ"))))))))))))</f>
        <v/>
      </c>
      <c r="DW94" s="255" t="str">
        <f>IF('વિદ્યાર્થી માહિતી'!C89="","",IF(J94&gt;0,"સિદ્ધિગુણથી પાસ",IF(W94&gt;0,"સિદ્ધિગુણથી પાસ",IF(AJ94&gt;0,"સિદ્ધિગુણથી પાસ",IF(AW94&gt;0,"સિદ્ધિગુણથી પાસ",IF(BJ94&gt;0,"સિદ્ધિગુણથી પાસ",IF(BW94&gt;0,"સિદ્ધિગુણથી પાસ",IF(CJ94&gt;0,"સિદ્ધિગુણથી પાસ",DV94))))))))</f>
        <v/>
      </c>
      <c r="DX94" s="255" t="str">
        <f>IF('વિદ્યાર્થી માહિતી'!C89="","",IF(K94&gt;0,"કૃપાગુણથી પાસ",IF(X94&gt;0,"કૃપાગુણથી પાસ",IF(AK94&gt;0,"કૃપાગુણથી પાસ",IF(AX94&gt;0,"કૃપાગુણથી પાસ",IF(BK94&gt;0,"કૃપાગુણથી પાસ",IF(BX94&gt;0,"કૃપાગુણથી પાસ",IF(CK94&gt;0,"કૃપાગુણથી પાસ",DV94))))))))</f>
        <v/>
      </c>
      <c r="DY94" s="255" t="str">
        <f>IF('સમગ્ર પરિણામ '!DX94="કૃપાગુણથી પાસ","કૃપાગુણથી પાસ",IF(DW94="સિદ્ધિગુણથી પાસ","સિદ્ધિગુણથી પાસ",DX94))</f>
        <v/>
      </c>
      <c r="DZ94" s="130" t="str">
        <f>IF('વિદ્યાર્થી માહિતી'!C89="","",'વિદ્યાર્થી માહિતી'!G89)</f>
        <v/>
      </c>
      <c r="EA94" s="45" t="str">
        <f>'S1'!N91</f>
        <v/>
      </c>
    </row>
    <row r="95" spans="1:131" ht="23.25" customHeight="1" x14ac:dyDescent="0.2">
      <c r="A95" s="41">
        <f>'વિદ્યાર્થી માહિતી'!A90</f>
        <v>89</v>
      </c>
      <c r="B95" s="41" t="str">
        <f>IF('વિદ્યાર્થી માહિતી'!B90="","",'વિદ્યાર્થી માહિતી'!B90)</f>
        <v/>
      </c>
      <c r="C95" s="52" t="str">
        <f>IF('વિદ્યાર્થી માહિતી'!C90="","",'વિદ્યાર્થી માહિતી'!C90)</f>
        <v/>
      </c>
      <c r="D95" s="101" t="str">
        <f>IF('વિદ્યાર્થી માહિતી'!C90="","",'T-1'!F93)</f>
        <v/>
      </c>
      <c r="E95" s="101" t="str">
        <f>IF('વિદ્યાર્થી માહિતી'!C90="","",'T-2'!F93)</f>
        <v/>
      </c>
      <c r="F95" s="101" t="str">
        <f>IF('વિદ્યાર્થી માહિતી'!C90="","",'T-3'!E93)</f>
        <v/>
      </c>
      <c r="G95" s="102" t="str">
        <f>IF('વિદ્યાર્થી માહિતી'!C90="","",આંતરિક!H93)</f>
        <v/>
      </c>
      <c r="H95" s="103" t="str">
        <f t="shared" si="13"/>
        <v/>
      </c>
      <c r="I95" s="104" t="str">
        <f t="shared" si="14"/>
        <v/>
      </c>
      <c r="J95" s="105" t="str">
        <f>IF('વિદ્યાર્થી માહિતી'!C90="","",'સિદ્ધિ+કૃપા'!G93)</f>
        <v/>
      </c>
      <c r="K95" s="101" t="str">
        <f>IF('વિદ્યાર્થી માહિતી'!C90="","",'સિદ્ધિ+કૃપા'!H93)</f>
        <v/>
      </c>
      <c r="L95" s="101" t="str">
        <f t="shared" si="15"/>
        <v/>
      </c>
      <c r="M95" s="106" t="str">
        <f t="shared" si="16"/>
        <v/>
      </c>
      <c r="O95" s="41" t="str">
        <f>IF('વિદ્યાર્થી માહિતી'!B90="","",'વિદ્યાર્થી માહિતી'!B90)</f>
        <v/>
      </c>
      <c r="P95" s="41" t="str">
        <f>IF('વિદ્યાર્થી માહિતી'!C90="","",'વિદ્યાર્થી માહિતી'!C90)</f>
        <v/>
      </c>
      <c r="Q95" s="101" t="str">
        <f>IF('વિદ્યાર્થી માહિતી'!C90="","",'T-1'!G93)</f>
        <v/>
      </c>
      <c r="R95" s="101" t="str">
        <f>IF('વિદ્યાર્થી માહિતી'!C90="","",'T-2'!G93)</f>
        <v/>
      </c>
      <c r="S95" s="101" t="str">
        <f>IF('વિદ્યાર્થી માહિતી'!C90="","",'T-3'!F93)</f>
        <v/>
      </c>
      <c r="T95" s="102" t="str">
        <f>IF('વિદ્યાર્થી માહિતી'!C90="","",આંતરિક!N93)</f>
        <v/>
      </c>
      <c r="U95" s="103" t="str">
        <f>IF('વિદ્યાર્થી માહિતી'!C90="","",ROUND(SUM(Q95:T95),0))</f>
        <v/>
      </c>
      <c r="V95" s="104" t="str">
        <f>IF('વિદ્યાર્થી માહિતી'!C90="","",IF(S95="LEFT","LEFT",ROUND(U95/2,0)))</f>
        <v/>
      </c>
      <c r="W95" s="105" t="str">
        <f>IF('વિદ્યાર્થી માહિતી'!C90="","",'સિદ્ધિ+કૃપા'!J93)</f>
        <v/>
      </c>
      <c r="X95" s="101" t="str">
        <f>IF('વિદ્યાર્થી માહિતી'!C90="","",'સિદ્ધિ+કૃપા'!K93)</f>
        <v/>
      </c>
      <c r="Y95" s="101" t="str">
        <f>IF('વિદ્યાર્થી માહિતી'!C90="","",IF(S95="LEFT","LEFT",SUM(V95:X95)))</f>
        <v/>
      </c>
      <c r="Z95" s="106" t="str">
        <f t="shared" si="17"/>
        <v/>
      </c>
      <c r="AB95" s="41" t="str">
        <f>IF('વિદ્યાર્થી માહિતી'!B90="","",'વિદ્યાર્થી માહિતી'!B90)</f>
        <v/>
      </c>
      <c r="AC95" s="41" t="str">
        <f>IF('વિદ્યાર્થી માહિતી'!C90="","",'વિદ્યાર્થી માહિતી'!C90)</f>
        <v/>
      </c>
      <c r="AD95" s="101" t="str">
        <f>IF('વિદ્યાર્થી માહિતી'!C90="","",'T-1'!H93)</f>
        <v/>
      </c>
      <c r="AE95" s="101" t="str">
        <f>IF('વિદ્યાર્થી માહિતી'!C90="","",'T-2'!H93)</f>
        <v/>
      </c>
      <c r="AF95" s="101" t="str">
        <f>IF('વિદ્યાર્થી માહિતી'!C90="","",'T-3'!G93)</f>
        <v/>
      </c>
      <c r="AG95" s="102" t="str">
        <f>IF('વિદ્યાર્થી માહિતી'!C90="","",આંતરિક!T93)</f>
        <v/>
      </c>
      <c r="AH95" s="103" t="str">
        <f>IF('વિદ્યાર્થી માહિતી'!C90="","",ROUND(SUM(AD95:AG95),0))</f>
        <v/>
      </c>
      <c r="AI95" s="104" t="str">
        <f>IF('વિદ્યાર્થી માહિતી'!C90="","",IF(AF95="LEFT","LEFT",ROUND(AH95/2,0)))</f>
        <v/>
      </c>
      <c r="AJ95" s="105" t="str">
        <f>IF('વિદ્યાર્થી માહિતી'!C90="","",'સિદ્ધિ+કૃપા'!M93)</f>
        <v/>
      </c>
      <c r="AK95" s="101" t="str">
        <f>IF('વિદ્યાર્થી માહિતી'!C90="","",'સિદ્ધિ+કૃપા'!N93)</f>
        <v/>
      </c>
      <c r="AL95" s="101" t="str">
        <f>IF('વિદ્યાર્થી માહિતી'!C90="","",IF(AF95="LEFT","LEFT",SUM(AI95:AK95)))</f>
        <v/>
      </c>
      <c r="AM95" s="106" t="str">
        <f t="shared" si="18"/>
        <v/>
      </c>
      <c r="AO95" s="41" t="str">
        <f>IF('વિદ્યાર્થી માહિતી'!B90="","",'વિદ્યાર્થી માહિતી'!B90)</f>
        <v/>
      </c>
      <c r="AP95" s="41" t="str">
        <f>IF('વિદ્યાર્થી માહિતી'!C90="","",'વિદ્યાર્થી માહિતી'!C90)</f>
        <v/>
      </c>
      <c r="AQ95" s="101" t="str">
        <f>IF('વિદ્યાર્થી માહિતી'!C90="","",'T-1'!I93)</f>
        <v/>
      </c>
      <c r="AR95" s="101" t="str">
        <f>IF('વિદ્યાર્થી માહિતી'!C90="","",'T-2'!I93)</f>
        <v/>
      </c>
      <c r="AS95" s="101" t="str">
        <f>IF('વિદ્યાર્થી માહિતી'!C90="","",'T-3'!H93)</f>
        <v/>
      </c>
      <c r="AT95" s="102" t="str">
        <f>IF('વિદ્યાર્થી માહિતી'!C90="","",આંતરિક!Z93)</f>
        <v/>
      </c>
      <c r="AU95" s="103" t="str">
        <f>IF('વિદ્યાર્થી માહિતી'!C90="","",ROUND(SUM(AQ95:AT95),0))</f>
        <v/>
      </c>
      <c r="AV95" s="104" t="str">
        <f>IF('વિદ્યાર્થી માહિતી'!C90="","",IF(AS95="LEFT","LEFT",ROUND(AU95/2,0)))</f>
        <v/>
      </c>
      <c r="AW95" s="105" t="str">
        <f>IF('વિદ્યાર્થી માહિતી'!C90="","",'સિદ્ધિ+કૃપા'!P93)</f>
        <v/>
      </c>
      <c r="AX95" s="101" t="str">
        <f>IF('વિદ્યાર્થી માહિતી'!C90="","",'સિદ્ધિ+કૃપા'!Q93)</f>
        <v/>
      </c>
      <c r="AY95" s="101" t="str">
        <f>IF('વિદ્યાર્થી માહિતી'!C90="","",IF(AS95="LEFT","LEFT",SUM(AV95:AX95)))</f>
        <v/>
      </c>
      <c r="AZ95" s="106" t="str">
        <f t="shared" si="19"/>
        <v/>
      </c>
      <c r="BB95" s="41" t="str">
        <f>IF('વિદ્યાર્થી માહિતી'!C90="","",'વિદ્યાર્થી માહિતી'!B90)</f>
        <v/>
      </c>
      <c r="BC95" s="41" t="str">
        <f>IF('વિદ્યાર્થી માહિતી'!C90="","",'વિદ્યાર્થી માહિતી'!C90)</f>
        <v/>
      </c>
      <c r="BD95" s="101" t="str">
        <f>IF('વિદ્યાર્થી માહિતી'!C90="","",'T-1'!J93)</f>
        <v/>
      </c>
      <c r="BE95" s="101" t="str">
        <f>IF('વિદ્યાર્થી માહિતી'!C90="","",'T-2'!J93)</f>
        <v/>
      </c>
      <c r="BF95" s="101" t="str">
        <f>IF('વિદ્યાર્થી માહિતી'!C90="","",'T-3'!I93)</f>
        <v/>
      </c>
      <c r="BG95" s="102" t="str">
        <f>IF('વિદ્યાર્થી માહિતી'!C90="","",આંતરિક!AF93)</f>
        <v/>
      </c>
      <c r="BH95" s="103" t="str">
        <f>IF('વિદ્યાર્થી માહિતી'!C90="","",ROUND(SUM(BD95:BG95),0))</f>
        <v/>
      </c>
      <c r="BI95" s="104" t="str">
        <f>IF('વિદ્યાર્થી માહિતી'!C90="","",IF(BF95="LEFT","LEFT",ROUND(BH95/2,0)))</f>
        <v/>
      </c>
      <c r="BJ95" s="105" t="str">
        <f>IF('વિદ્યાર્થી માહિતી'!C90="","",'સિદ્ધિ+કૃપા'!S93)</f>
        <v/>
      </c>
      <c r="BK95" s="101" t="str">
        <f>IF('વિદ્યાર્થી માહિતી'!C90="","",'સિદ્ધિ+કૃપા'!T93)</f>
        <v/>
      </c>
      <c r="BL95" s="101" t="str">
        <f>IF('વિદ્યાર્થી માહિતી'!C90="","",IF(BF95="LEFT","LEFT",SUM(BI95:BK95)))</f>
        <v/>
      </c>
      <c r="BM95" s="106" t="str">
        <f t="shared" si="20"/>
        <v/>
      </c>
      <c r="BO95" s="41" t="str">
        <f>IF('વિદ્યાર્થી માહિતી'!C90="","",'વિદ્યાર્થી માહિતી'!B90)</f>
        <v/>
      </c>
      <c r="BP95" s="41" t="str">
        <f>IF('વિદ્યાર્થી માહિતી'!C90="","",'વિદ્યાર્થી માહિતી'!C90)</f>
        <v/>
      </c>
      <c r="BQ95" s="101" t="str">
        <f>IF('વિદ્યાર્થી માહિતી'!C90="","",'T-1'!K93)</f>
        <v/>
      </c>
      <c r="BR95" s="101" t="str">
        <f>IF('વિદ્યાર્થી માહિતી'!C90="","",'T-2'!K93)</f>
        <v/>
      </c>
      <c r="BS95" s="101" t="str">
        <f>IF('વિદ્યાર્થી માહિતી'!C90="","",'T-3'!J93)</f>
        <v/>
      </c>
      <c r="BT95" s="102" t="str">
        <f>IF('વિદ્યાર્થી માહિતી'!C90="","",આંતરિક!AL93)</f>
        <v/>
      </c>
      <c r="BU95" s="103" t="str">
        <f>IF('વિદ્યાર્થી માહિતી'!C90="","",ROUND(SUM(BQ95:BT95),0))</f>
        <v/>
      </c>
      <c r="BV95" s="104" t="str">
        <f>IF('વિદ્યાર્થી માહિતી'!C90="","",IF(BS95="LEFT","LEFT",ROUND(BU95/2,0)))</f>
        <v/>
      </c>
      <c r="BW95" s="105" t="str">
        <f>IF('વિદ્યાર્થી માહિતી'!C90="","",'સિદ્ધિ+કૃપા'!V93)</f>
        <v/>
      </c>
      <c r="BX95" s="101" t="str">
        <f>IF('વિદ્યાર્થી માહિતી'!C90="","",'સિદ્ધિ+કૃપા'!W93)</f>
        <v/>
      </c>
      <c r="BY95" s="101" t="str">
        <f>IF('વિદ્યાર્થી માહિતી'!C90="","",IF(BS95="LEFT","LEFT",SUM(BV95:BX95)))</f>
        <v/>
      </c>
      <c r="BZ95" s="106" t="str">
        <f t="shared" si="21"/>
        <v/>
      </c>
      <c r="CB95" s="41" t="str">
        <f>IF('વિદ્યાર્થી માહિતી'!C90="","",'વિદ્યાર્થી માહિતી'!B90)</f>
        <v/>
      </c>
      <c r="CC95" s="41" t="str">
        <f>IF('વિદ્યાર્થી માહિતી'!C90="","",'વિદ્યાર્થી માહિતી'!C90)</f>
        <v/>
      </c>
      <c r="CD95" s="101" t="str">
        <f>IF('વિદ્યાર્થી માહિતી'!C90="","",'T-1'!L93)</f>
        <v/>
      </c>
      <c r="CE95" s="101" t="str">
        <f>IF('વિદ્યાર્થી માહિતી'!C90="","",'T-2'!L93)</f>
        <v/>
      </c>
      <c r="CF95" s="101" t="str">
        <f>IF('વિદ્યાર્થી માહિતી'!C90="","",'T-3'!K93)</f>
        <v/>
      </c>
      <c r="CG95" s="102" t="str">
        <f>IF('વિદ્યાર્થી માહિતી'!C90="","",આંતરિક!AR93)</f>
        <v/>
      </c>
      <c r="CH95" s="103" t="str">
        <f>IF('વિદ્યાર્થી માહિતી'!C90="","",ROUND(SUM(CD95:CG95),0))</f>
        <v/>
      </c>
      <c r="CI95" s="104" t="str">
        <f>IF('વિદ્યાર્થી માહિતી'!C90="","",IF(CF95="LEFT","LEFT",ROUND(CH95/2,0)))</f>
        <v/>
      </c>
      <c r="CJ95" s="105" t="str">
        <f>IF('વિદ્યાર્થી માહિતી'!C90="","",'સિદ્ધિ+કૃપા'!Y93)</f>
        <v/>
      </c>
      <c r="CK95" s="101" t="str">
        <f>IF('વિદ્યાર્થી માહિતી'!C90="","",'સિદ્ધિ+કૃપા'!Z93)</f>
        <v/>
      </c>
      <c r="CL95" s="101" t="str">
        <f>IF('વિદ્યાર્થી માહિતી'!C90="","",IF(CF95="LEFT","LEFT",SUM(CI95:CK95)))</f>
        <v/>
      </c>
      <c r="CM95" s="106" t="str">
        <f t="shared" si="22"/>
        <v/>
      </c>
      <c r="CO95" s="41" t="str">
        <f>IF('વિદ્યાર્થી માહિતી'!B90="","",'વિદ્યાર્થી માહિતી'!B90)</f>
        <v/>
      </c>
      <c r="CP95" s="41" t="str">
        <f>IF('વિદ્યાર્થી માહિતી'!C90="","",'વિદ્યાર્થી માહિતી'!C90)</f>
        <v/>
      </c>
      <c r="CQ95" s="101" t="str">
        <f>IF('વિદ્યાર્થી માહિતી'!C90="","",'T-3'!L93)</f>
        <v/>
      </c>
      <c r="CR95" s="101" t="str">
        <f>IF('વિદ્યાર્થી માહિતી'!C90="","",'T-3'!M93)</f>
        <v/>
      </c>
      <c r="CS95" s="102" t="str">
        <f>IF('વિદ્યાર્થી માહિતી'!C90="","",આંતરિક!AV93)</f>
        <v/>
      </c>
      <c r="CT95" s="104" t="str">
        <f>IF('વિદ્યાર્થી માહિતી'!C90="","",SUM(CQ95:CS95))</f>
        <v/>
      </c>
      <c r="CU95" s="105" t="str">
        <f>IF('વિદ્યાર્થી માહિતી'!C90="","",'સિદ્ધિ+કૃપા'!AB93)</f>
        <v/>
      </c>
      <c r="CV95" s="101" t="str">
        <f>IF('વિદ્યાર્થી માહિતી'!C90="","",'સિદ્ધિ+કૃપા'!AC93)</f>
        <v/>
      </c>
      <c r="CW95" s="101" t="str">
        <f>IF('વિદ્યાર્થી માહિતી'!C90="","",SUM(CT95:CV95))</f>
        <v/>
      </c>
      <c r="CX95" s="106" t="str">
        <f t="shared" si="23"/>
        <v/>
      </c>
      <c r="CZ95" s="41" t="str">
        <f>IF('વિદ્યાર્થી માહિતી'!C90="","",'વિદ્યાર્થી માહિતી'!B90)</f>
        <v/>
      </c>
      <c r="DA95" s="41" t="str">
        <f>IF('વિદ્યાર્થી માહિતી'!C90="","",'વિદ્યાર્થી માહિતી'!C90)</f>
        <v/>
      </c>
      <c r="DB95" s="101" t="str">
        <f>IF('વિદ્યાર્થી માહિતી'!C90="","",'T-3'!N93)</f>
        <v/>
      </c>
      <c r="DC95" s="101" t="str">
        <f>IF('વિદ્યાર્થી માહિતી'!C90="","",'T-3'!O93)</f>
        <v/>
      </c>
      <c r="DD95" s="102" t="str">
        <f>IF('વિદ્યાર્થી માહિતી'!C90="","",આંતરિક!AZ93)</f>
        <v/>
      </c>
      <c r="DE95" s="104" t="str">
        <f>IF('વિદ્યાર્થી માહિતી'!C90="","",SUM(DB95:DD95))</f>
        <v/>
      </c>
      <c r="DF95" s="105" t="str">
        <f>IF('વિદ્યાર્થી માહિતી'!C90="","",'સિદ્ધિ+કૃપા'!AE93)</f>
        <v/>
      </c>
      <c r="DG95" s="101" t="str">
        <f>IF('વિદ્યાર્થી માહિતી'!C90="","",'સિદ્ધિ+કૃપા'!AF93)</f>
        <v/>
      </c>
      <c r="DH95" s="101" t="str">
        <f>IF('વિદ્યાર્થી માહિતી'!C90="","",SUM(DE95:DG95))</f>
        <v/>
      </c>
      <c r="DI95" s="106" t="str">
        <f t="shared" si="24"/>
        <v/>
      </c>
      <c r="DJ95" s="25" t="str">
        <f>IF('વિદ્યાર્થી માહિતી'!M90="","",'વિદ્યાર્થી માહિતી'!M90)</f>
        <v/>
      </c>
      <c r="DK95" s="41" t="str">
        <f>IF('વિદ્યાર્થી માહિતી'!C90="","",'વિદ્યાર્થી માહિતી'!B90)</f>
        <v/>
      </c>
      <c r="DL95" s="41" t="str">
        <f>IF('વિદ્યાર્થી માહિતી'!C90="","",'વિદ્યાર્થી માહિતી'!C90)</f>
        <v/>
      </c>
      <c r="DM95" s="101" t="str">
        <f>IF('વિદ્યાર્થી માહિતી'!C90="","",'T-3'!P93)</f>
        <v/>
      </c>
      <c r="DN95" s="101" t="str">
        <f>IF('વિદ્યાર્થી માહિતી'!C90="","",'T-3'!Q93)</f>
        <v/>
      </c>
      <c r="DO95" s="102" t="str">
        <f>IF('વિદ્યાર્થી માહિતી'!C90="","",આંતરિક!BD93)</f>
        <v/>
      </c>
      <c r="DP95" s="104" t="str">
        <f>IF('વિદ્યાર્થી માહિતી'!C90="","",SUM(DM95:DO95))</f>
        <v/>
      </c>
      <c r="DQ95" s="105" t="str">
        <f>IF('વિદ્યાર્થી માહિતી'!C90="","",'સિદ્ધિ+કૃપા'!AH93)</f>
        <v/>
      </c>
      <c r="DR95" s="101" t="str">
        <f>IF('વિદ્યાર્થી માહિતી'!C90="","",'સિદ્ધિ+કૃપા'!AI93)</f>
        <v/>
      </c>
      <c r="DS95" s="101" t="str">
        <f>IF('વિદ્યાર્થી માહિતી'!C90="","",SUM(DP95:DR95))</f>
        <v/>
      </c>
      <c r="DT95" s="106" t="str">
        <f t="shared" si="25"/>
        <v/>
      </c>
      <c r="DU95" s="255" t="str">
        <f>IF('વિદ્યાર્થી માહિતી'!C90="","",IF(I95="LEFT","LEFT",IF(V95="LEFT","LEFT",IF(AI95="LEFT","LEFT",IF(AV95="LEFT","LEFT",IF(BI95="LEFT","LEFT",IF(BV95="LEFT","LEFT",IF(CI95="LEFT","LEFT","P"))))))))</f>
        <v/>
      </c>
      <c r="DV95" s="255" t="str">
        <f>IF('વિદ્યાર્થી માહિતી'!C90="","",IF(DU95="LEFT","LEFT",IF(L95&lt;33,"નાપાસ",IF(Y95&lt;33,"નાપાસ",IF(AL95&lt;33,"નાપાસ",IF(AY95&lt;33,"નાપાસ",IF(BL95&lt;33,"નાપાસ",IF(BY95&lt;33,"નાપાસ",IF(CL95&lt;33,"નાપાસ",IF(CW95&lt;33,"નાપાસ",IF(DH95&lt;33,"નાપાસ",IF(DS95&lt;33,"નાપાસ","પાસ"))))))))))))</f>
        <v/>
      </c>
      <c r="DW95" s="255" t="str">
        <f>IF('વિદ્યાર્થી માહિતી'!C90="","",IF(J95&gt;0,"સિદ્ધિગુણથી પાસ",IF(W95&gt;0,"સિદ્ધિગુણથી પાસ",IF(AJ95&gt;0,"સિદ્ધિગુણથી પાસ",IF(AW95&gt;0,"સિદ્ધિગુણથી પાસ",IF(BJ95&gt;0,"સિદ્ધિગુણથી પાસ",IF(BW95&gt;0,"સિદ્ધિગુણથી પાસ",IF(CJ95&gt;0,"સિદ્ધિગુણથી પાસ",DV95))))))))</f>
        <v/>
      </c>
      <c r="DX95" s="255" t="str">
        <f>IF('વિદ્યાર્થી માહિતી'!C90="","",IF(K95&gt;0,"કૃપાગુણથી પાસ",IF(X95&gt;0,"કૃપાગુણથી પાસ",IF(AK95&gt;0,"કૃપાગુણથી પાસ",IF(AX95&gt;0,"કૃપાગુણથી પાસ",IF(BK95&gt;0,"કૃપાગુણથી પાસ",IF(BX95&gt;0,"કૃપાગુણથી પાસ",IF(CK95&gt;0,"કૃપાગુણથી પાસ",DV95))))))))</f>
        <v/>
      </c>
      <c r="DY95" s="255" t="str">
        <f>IF('સમગ્ર પરિણામ '!DX95="કૃપાગુણથી પાસ","કૃપાગુણથી પાસ",IF(DW95="સિદ્ધિગુણથી પાસ","સિદ્ધિગુણથી પાસ",DX95))</f>
        <v/>
      </c>
      <c r="DZ95" s="130" t="str">
        <f>IF('વિદ્યાર્થી માહિતી'!C90="","",'વિદ્યાર્થી માહિતી'!G90)</f>
        <v/>
      </c>
      <c r="EA95" s="45" t="str">
        <f>'S1'!N92</f>
        <v/>
      </c>
    </row>
    <row r="96" spans="1:131" ht="23.25" customHeight="1" x14ac:dyDescent="0.2">
      <c r="A96" s="41">
        <f>'વિદ્યાર્થી માહિતી'!A91</f>
        <v>90</v>
      </c>
      <c r="B96" s="41" t="str">
        <f>IF('વિદ્યાર્થી માહિતી'!B91="","",'વિદ્યાર્થી માહિતી'!B91)</f>
        <v/>
      </c>
      <c r="C96" s="52" t="str">
        <f>IF('વિદ્યાર્થી માહિતી'!C91="","",'વિદ્યાર્થી માહિતી'!C91)</f>
        <v/>
      </c>
      <c r="D96" s="101" t="str">
        <f>IF('વિદ્યાર્થી માહિતી'!C91="","",'T-1'!F94)</f>
        <v/>
      </c>
      <c r="E96" s="101" t="str">
        <f>IF('વિદ્યાર્થી માહિતી'!C91="","",'T-2'!F94)</f>
        <v/>
      </c>
      <c r="F96" s="101" t="str">
        <f>IF('વિદ્યાર્થી માહિતી'!C91="","",'T-3'!E94)</f>
        <v/>
      </c>
      <c r="G96" s="102" t="str">
        <f>IF('વિદ્યાર્થી માહિતી'!C91="","",આંતરિક!H94)</f>
        <v/>
      </c>
      <c r="H96" s="103" t="str">
        <f t="shared" si="13"/>
        <v/>
      </c>
      <c r="I96" s="104" t="str">
        <f t="shared" si="14"/>
        <v/>
      </c>
      <c r="J96" s="105" t="str">
        <f>IF('વિદ્યાર્થી માહિતી'!C91="","",'સિદ્ધિ+કૃપા'!G94)</f>
        <v/>
      </c>
      <c r="K96" s="101" t="str">
        <f>IF('વિદ્યાર્થી માહિતી'!C91="","",'સિદ્ધિ+કૃપા'!H94)</f>
        <v/>
      </c>
      <c r="L96" s="101" t="str">
        <f t="shared" si="15"/>
        <v/>
      </c>
      <c r="M96" s="106" t="str">
        <f t="shared" si="16"/>
        <v/>
      </c>
      <c r="O96" s="41" t="str">
        <f>IF('વિદ્યાર્થી માહિતી'!B91="","",'વિદ્યાર્થી માહિતી'!B91)</f>
        <v/>
      </c>
      <c r="P96" s="41" t="str">
        <f>IF('વિદ્યાર્થી માહિતી'!C91="","",'વિદ્યાર્થી માહિતી'!C91)</f>
        <v/>
      </c>
      <c r="Q96" s="101" t="str">
        <f>IF('વિદ્યાર્થી માહિતી'!C91="","",'T-1'!G94)</f>
        <v/>
      </c>
      <c r="R96" s="101" t="str">
        <f>IF('વિદ્યાર્થી માહિતી'!C91="","",'T-2'!G94)</f>
        <v/>
      </c>
      <c r="S96" s="101" t="str">
        <f>IF('વિદ્યાર્થી માહિતી'!C91="","",'T-3'!F94)</f>
        <v/>
      </c>
      <c r="T96" s="102" t="str">
        <f>IF('વિદ્યાર્થી માહિતી'!C91="","",આંતરિક!N94)</f>
        <v/>
      </c>
      <c r="U96" s="103" t="str">
        <f>IF('વિદ્યાર્થી માહિતી'!C91="","",ROUND(SUM(Q96:T96),0))</f>
        <v/>
      </c>
      <c r="V96" s="104" t="str">
        <f>IF('વિદ્યાર્થી માહિતી'!C91="","",IF(S96="LEFT","LEFT",ROUND(U96/2,0)))</f>
        <v/>
      </c>
      <c r="W96" s="105" t="str">
        <f>IF('વિદ્યાર્થી માહિતી'!C91="","",'સિદ્ધિ+કૃપા'!J94)</f>
        <v/>
      </c>
      <c r="X96" s="101" t="str">
        <f>IF('વિદ્યાર્થી માહિતી'!C91="","",'સિદ્ધિ+કૃપા'!K94)</f>
        <v/>
      </c>
      <c r="Y96" s="101" t="str">
        <f>IF('વિદ્યાર્થી માહિતી'!C91="","",IF(S96="LEFT","LEFT",SUM(V96:X96)))</f>
        <v/>
      </c>
      <c r="Z96" s="106" t="str">
        <f t="shared" si="17"/>
        <v/>
      </c>
      <c r="AB96" s="41" t="str">
        <f>IF('વિદ્યાર્થી માહિતી'!B91="","",'વિદ્યાર્થી માહિતી'!B91)</f>
        <v/>
      </c>
      <c r="AC96" s="41" t="str">
        <f>IF('વિદ્યાર્થી માહિતી'!C91="","",'વિદ્યાર્થી માહિતી'!C91)</f>
        <v/>
      </c>
      <c r="AD96" s="101" t="str">
        <f>IF('વિદ્યાર્થી માહિતી'!C91="","",'T-1'!H94)</f>
        <v/>
      </c>
      <c r="AE96" s="101" t="str">
        <f>IF('વિદ્યાર્થી માહિતી'!C91="","",'T-2'!H94)</f>
        <v/>
      </c>
      <c r="AF96" s="101" t="str">
        <f>IF('વિદ્યાર્થી માહિતી'!C91="","",'T-3'!G94)</f>
        <v/>
      </c>
      <c r="AG96" s="102" t="str">
        <f>IF('વિદ્યાર્થી માહિતી'!C91="","",આંતરિક!T94)</f>
        <v/>
      </c>
      <c r="AH96" s="103" t="str">
        <f>IF('વિદ્યાર્થી માહિતી'!C91="","",ROUND(SUM(AD96:AG96),0))</f>
        <v/>
      </c>
      <c r="AI96" s="104" t="str">
        <f>IF('વિદ્યાર્થી માહિતી'!C91="","",IF(AF96="LEFT","LEFT",ROUND(AH96/2,0)))</f>
        <v/>
      </c>
      <c r="AJ96" s="105" t="str">
        <f>IF('વિદ્યાર્થી માહિતી'!C91="","",'સિદ્ધિ+કૃપા'!M94)</f>
        <v/>
      </c>
      <c r="AK96" s="101" t="str">
        <f>IF('વિદ્યાર્થી માહિતી'!C91="","",'સિદ્ધિ+કૃપા'!N94)</f>
        <v/>
      </c>
      <c r="AL96" s="101" t="str">
        <f>IF('વિદ્યાર્થી માહિતી'!C91="","",IF(AF96="LEFT","LEFT",SUM(AI96:AK96)))</f>
        <v/>
      </c>
      <c r="AM96" s="106" t="str">
        <f t="shared" si="18"/>
        <v/>
      </c>
      <c r="AO96" s="41" t="str">
        <f>IF('વિદ્યાર્થી માહિતી'!B91="","",'વિદ્યાર્થી માહિતી'!B91)</f>
        <v/>
      </c>
      <c r="AP96" s="41" t="str">
        <f>IF('વિદ્યાર્થી માહિતી'!C91="","",'વિદ્યાર્થી માહિતી'!C91)</f>
        <v/>
      </c>
      <c r="AQ96" s="101" t="str">
        <f>IF('વિદ્યાર્થી માહિતી'!C91="","",'T-1'!I94)</f>
        <v/>
      </c>
      <c r="AR96" s="101" t="str">
        <f>IF('વિદ્યાર્થી માહિતી'!C91="","",'T-2'!I94)</f>
        <v/>
      </c>
      <c r="AS96" s="101" t="str">
        <f>IF('વિદ્યાર્થી માહિતી'!C91="","",'T-3'!H94)</f>
        <v/>
      </c>
      <c r="AT96" s="102" t="str">
        <f>IF('વિદ્યાર્થી માહિતી'!C91="","",આંતરિક!Z94)</f>
        <v/>
      </c>
      <c r="AU96" s="103" t="str">
        <f>IF('વિદ્યાર્થી માહિતી'!C91="","",ROUND(SUM(AQ96:AT96),0))</f>
        <v/>
      </c>
      <c r="AV96" s="104" t="str">
        <f>IF('વિદ્યાર્થી માહિતી'!C91="","",IF(AS96="LEFT","LEFT",ROUND(AU96/2,0)))</f>
        <v/>
      </c>
      <c r="AW96" s="105" t="str">
        <f>IF('વિદ્યાર્થી માહિતી'!C91="","",'સિદ્ધિ+કૃપા'!P94)</f>
        <v/>
      </c>
      <c r="AX96" s="101" t="str">
        <f>IF('વિદ્યાર્થી માહિતી'!C91="","",'સિદ્ધિ+કૃપા'!Q94)</f>
        <v/>
      </c>
      <c r="AY96" s="101" t="str">
        <f>IF('વિદ્યાર્થી માહિતી'!C91="","",IF(AS96="LEFT","LEFT",SUM(AV96:AX96)))</f>
        <v/>
      </c>
      <c r="AZ96" s="106" t="str">
        <f t="shared" si="19"/>
        <v/>
      </c>
      <c r="BB96" s="41" t="str">
        <f>IF('વિદ્યાર્થી માહિતી'!C91="","",'વિદ્યાર્થી માહિતી'!B91)</f>
        <v/>
      </c>
      <c r="BC96" s="41" t="str">
        <f>IF('વિદ્યાર્થી માહિતી'!C91="","",'વિદ્યાર્થી માહિતી'!C91)</f>
        <v/>
      </c>
      <c r="BD96" s="101" t="str">
        <f>IF('વિદ્યાર્થી માહિતી'!C91="","",'T-1'!J94)</f>
        <v/>
      </c>
      <c r="BE96" s="101" t="str">
        <f>IF('વિદ્યાર્થી માહિતી'!C91="","",'T-2'!J94)</f>
        <v/>
      </c>
      <c r="BF96" s="101" t="str">
        <f>IF('વિદ્યાર્થી માહિતી'!C91="","",'T-3'!I94)</f>
        <v/>
      </c>
      <c r="BG96" s="102" t="str">
        <f>IF('વિદ્યાર્થી માહિતી'!C91="","",આંતરિક!AF94)</f>
        <v/>
      </c>
      <c r="BH96" s="103" t="str">
        <f>IF('વિદ્યાર્થી માહિતી'!C91="","",ROUND(SUM(BD96:BG96),0))</f>
        <v/>
      </c>
      <c r="BI96" s="104" t="str">
        <f>IF('વિદ્યાર્થી માહિતી'!C91="","",IF(BF96="LEFT","LEFT",ROUND(BH96/2,0)))</f>
        <v/>
      </c>
      <c r="BJ96" s="105" t="str">
        <f>IF('વિદ્યાર્થી માહિતી'!C91="","",'સિદ્ધિ+કૃપા'!S94)</f>
        <v/>
      </c>
      <c r="BK96" s="101" t="str">
        <f>IF('વિદ્યાર્થી માહિતી'!C91="","",'સિદ્ધિ+કૃપા'!T94)</f>
        <v/>
      </c>
      <c r="BL96" s="101" t="str">
        <f>IF('વિદ્યાર્થી માહિતી'!C91="","",IF(BF96="LEFT","LEFT",SUM(BI96:BK96)))</f>
        <v/>
      </c>
      <c r="BM96" s="106" t="str">
        <f t="shared" si="20"/>
        <v/>
      </c>
      <c r="BO96" s="41" t="str">
        <f>IF('વિદ્યાર્થી માહિતી'!C91="","",'વિદ્યાર્થી માહિતી'!B91)</f>
        <v/>
      </c>
      <c r="BP96" s="41" t="str">
        <f>IF('વિદ્યાર્થી માહિતી'!C91="","",'વિદ્યાર્થી માહિતી'!C91)</f>
        <v/>
      </c>
      <c r="BQ96" s="101" t="str">
        <f>IF('વિદ્યાર્થી માહિતી'!C91="","",'T-1'!K94)</f>
        <v/>
      </c>
      <c r="BR96" s="101" t="str">
        <f>IF('વિદ્યાર્થી માહિતી'!C91="","",'T-2'!K94)</f>
        <v/>
      </c>
      <c r="BS96" s="101" t="str">
        <f>IF('વિદ્યાર્થી માહિતી'!C91="","",'T-3'!J94)</f>
        <v/>
      </c>
      <c r="BT96" s="102" t="str">
        <f>IF('વિદ્યાર્થી માહિતી'!C91="","",આંતરિક!AL94)</f>
        <v/>
      </c>
      <c r="BU96" s="103" t="str">
        <f>IF('વિદ્યાર્થી માહિતી'!C91="","",ROUND(SUM(BQ96:BT96),0))</f>
        <v/>
      </c>
      <c r="BV96" s="104" t="str">
        <f>IF('વિદ્યાર્થી માહિતી'!C91="","",IF(BS96="LEFT","LEFT",ROUND(BU96/2,0)))</f>
        <v/>
      </c>
      <c r="BW96" s="105" t="str">
        <f>IF('વિદ્યાર્થી માહિતી'!C91="","",'સિદ્ધિ+કૃપા'!V94)</f>
        <v/>
      </c>
      <c r="BX96" s="101" t="str">
        <f>IF('વિદ્યાર્થી માહિતી'!C91="","",'સિદ્ધિ+કૃપા'!W94)</f>
        <v/>
      </c>
      <c r="BY96" s="101" t="str">
        <f>IF('વિદ્યાર્થી માહિતી'!C91="","",IF(BS96="LEFT","LEFT",SUM(BV96:BX96)))</f>
        <v/>
      </c>
      <c r="BZ96" s="106" t="str">
        <f t="shared" si="21"/>
        <v/>
      </c>
      <c r="CB96" s="41" t="str">
        <f>IF('વિદ્યાર્થી માહિતી'!C91="","",'વિદ્યાર્થી માહિતી'!B91)</f>
        <v/>
      </c>
      <c r="CC96" s="41" t="str">
        <f>IF('વિદ્યાર્થી માહિતી'!C91="","",'વિદ્યાર્થી માહિતી'!C91)</f>
        <v/>
      </c>
      <c r="CD96" s="101" t="str">
        <f>IF('વિદ્યાર્થી માહિતી'!C91="","",'T-1'!L94)</f>
        <v/>
      </c>
      <c r="CE96" s="101" t="str">
        <f>IF('વિદ્યાર્થી માહિતી'!C91="","",'T-2'!L94)</f>
        <v/>
      </c>
      <c r="CF96" s="101" t="str">
        <f>IF('વિદ્યાર્થી માહિતી'!C91="","",'T-3'!K94)</f>
        <v/>
      </c>
      <c r="CG96" s="102" t="str">
        <f>IF('વિદ્યાર્થી માહિતી'!C91="","",આંતરિક!AR94)</f>
        <v/>
      </c>
      <c r="CH96" s="103" t="str">
        <f>IF('વિદ્યાર્થી માહિતી'!C91="","",ROUND(SUM(CD96:CG96),0))</f>
        <v/>
      </c>
      <c r="CI96" s="104" t="str">
        <f>IF('વિદ્યાર્થી માહિતી'!C91="","",IF(CF96="LEFT","LEFT",ROUND(CH96/2,0)))</f>
        <v/>
      </c>
      <c r="CJ96" s="105" t="str">
        <f>IF('વિદ્યાર્થી માહિતી'!C91="","",'સિદ્ધિ+કૃપા'!Y94)</f>
        <v/>
      </c>
      <c r="CK96" s="101" t="str">
        <f>IF('વિદ્યાર્થી માહિતી'!C91="","",'સિદ્ધિ+કૃપા'!Z94)</f>
        <v/>
      </c>
      <c r="CL96" s="101" t="str">
        <f>IF('વિદ્યાર્થી માહિતી'!C91="","",IF(CF96="LEFT","LEFT",SUM(CI96:CK96)))</f>
        <v/>
      </c>
      <c r="CM96" s="106" t="str">
        <f t="shared" si="22"/>
        <v/>
      </c>
      <c r="CO96" s="41" t="str">
        <f>IF('વિદ્યાર્થી માહિતી'!B91="","",'વિદ્યાર્થી માહિતી'!B91)</f>
        <v/>
      </c>
      <c r="CP96" s="41" t="str">
        <f>IF('વિદ્યાર્થી માહિતી'!C91="","",'વિદ્યાર્થી માહિતી'!C91)</f>
        <v/>
      </c>
      <c r="CQ96" s="101" t="str">
        <f>IF('વિદ્યાર્થી માહિતી'!C91="","",'T-3'!L94)</f>
        <v/>
      </c>
      <c r="CR96" s="101" t="str">
        <f>IF('વિદ્યાર્થી માહિતી'!C91="","",'T-3'!M94)</f>
        <v/>
      </c>
      <c r="CS96" s="102" t="str">
        <f>IF('વિદ્યાર્થી માહિતી'!C91="","",આંતરિક!AV94)</f>
        <v/>
      </c>
      <c r="CT96" s="104" t="str">
        <f>IF('વિદ્યાર્થી માહિતી'!C91="","",SUM(CQ96:CS96))</f>
        <v/>
      </c>
      <c r="CU96" s="105" t="str">
        <f>IF('વિદ્યાર્થી માહિતી'!C91="","",'સિદ્ધિ+કૃપા'!AB94)</f>
        <v/>
      </c>
      <c r="CV96" s="101" t="str">
        <f>IF('વિદ્યાર્થી માહિતી'!C91="","",'સિદ્ધિ+કૃપા'!AC94)</f>
        <v/>
      </c>
      <c r="CW96" s="101" t="str">
        <f>IF('વિદ્યાર્થી માહિતી'!C91="","",SUM(CT96:CV96))</f>
        <v/>
      </c>
      <c r="CX96" s="106" t="str">
        <f t="shared" si="23"/>
        <v/>
      </c>
      <c r="CZ96" s="41" t="str">
        <f>IF('વિદ્યાર્થી માહિતી'!C91="","",'વિદ્યાર્થી માહિતી'!B91)</f>
        <v/>
      </c>
      <c r="DA96" s="41" t="str">
        <f>IF('વિદ્યાર્થી માહિતી'!C91="","",'વિદ્યાર્થી માહિતી'!C91)</f>
        <v/>
      </c>
      <c r="DB96" s="101" t="str">
        <f>IF('વિદ્યાર્થી માહિતી'!C91="","",'T-3'!N94)</f>
        <v/>
      </c>
      <c r="DC96" s="101" t="str">
        <f>IF('વિદ્યાર્થી માહિતી'!C91="","",'T-3'!O94)</f>
        <v/>
      </c>
      <c r="DD96" s="102" t="str">
        <f>IF('વિદ્યાર્થી માહિતી'!C91="","",આંતરિક!AZ94)</f>
        <v/>
      </c>
      <c r="DE96" s="104" t="str">
        <f>IF('વિદ્યાર્થી માહિતી'!C91="","",SUM(DB96:DD96))</f>
        <v/>
      </c>
      <c r="DF96" s="105" t="str">
        <f>IF('વિદ્યાર્થી માહિતી'!C91="","",'સિદ્ધિ+કૃપા'!AE94)</f>
        <v/>
      </c>
      <c r="DG96" s="101" t="str">
        <f>IF('વિદ્યાર્થી માહિતી'!C91="","",'સિદ્ધિ+કૃપા'!AF94)</f>
        <v/>
      </c>
      <c r="DH96" s="101" t="str">
        <f>IF('વિદ્યાર્થી માહિતી'!C91="","",SUM(DE96:DG96))</f>
        <v/>
      </c>
      <c r="DI96" s="106" t="str">
        <f t="shared" si="24"/>
        <v/>
      </c>
      <c r="DJ96" s="25" t="str">
        <f>IF('વિદ્યાર્થી માહિતી'!M91="","",'વિદ્યાર્થી માહિતી'!M91)</f>
        <v/>
      </c>
      <c r="DK96" s="41" t="str">
        <f>IF('વિદ્યાર્થી માહિતી'!C91="","",'વિદ્યાર્થી માહિતી'!B91)</f>
        <v/>
      </c>
      <c r="DL96" s="41" t="str">
        <f>IF('વિદ્યાર્થી માહિતી'!C91="","",'વિદ્યાર્થી માહિતી'!C91)</f>
        <v/>
      </c>
      <c r="DM96" s="101" t="str">
        <f>IF('વિદ્યાર્થી માહિતી'!C91="","",'T-3'!P94)</f>
        <v/>
      </c>
      <c r="DN96" s="101" t="str">
        <f>IF('વિદ્યાર્થી માહિતી'!C91="","",'T-3'!Q94)</f>
        <v/>
      </c>
      <c r="DO96" s="102" t="str">
        <f>IF('વિદ્યાર્થી માહિતી'!C91="","",આંતરિક!BD94)</f>
        <v/>
      </c>
      <c r="DP96" s="104" t="str">
        <f>IF('વિદ્યાર્થી માહિતી'!C91="","",SUM(DM96:DO96))</f>
        <v/>
      </c>
      <c r="DQ96" s="105" t="str">
        <f>IF('વિદ્યાર્થી માહિતી'!C91="","",'સિદ્ધિ+કૃપા'!AH94)</f>
        <v/>
      </c>
      <c r="DR96" s="101" t="str">
        <f>IF('વિદ્યાર્થી માહિતી'!C91="","",'સિદ્ધિ+કૃપા'!AI94)</f>
        <v/>
      </c>
      <c r="DS96" s="101" t="str">
        <f>IF('વિદ્યાર્થી માહિતી'!C91="","",SUM(DP96:DR96))</f>
        <v/>
      </c>
      <c r="DT96" s="106" t="str">
        <f t="shared" si="25"/>
        <v/>
      </c>
      <c r="DU96" s="255" t="str">
        <f>IF('વિદ્યાર્થી માહિતી'!C91="","",IF(I96="LEFT","LEFT",IF(V96="LEFT","LEFT",IF(AI96="LEFT","LEFT",IF(AV96="LEFT","LEFT",IF(BI96="LEFT","LEFT",IF(BV96="LEFT","LEFT",IF(CI96="LEFT","LEFT","P"))))))))</f>
        <v/>
      </c>
      <c r="DV96" s="255" t="str">
        <f>IF('વિદ્યાર્થી માહિતી'!C91="","",IF(DU96="LEFT","LEFT",IF(L96&lt;33,"નાપાસ",IF(Y96&lt;33,"નાપાસ",IF(AL96&lt;33,"નાપાસ",IF(AY96&lt;33,"નાપાસ",IF(BL96&lt;33,"નાપાસ",IF(BY96&lt;33,"નાપાસ",IF(CL96&lt;33,"નાપાસ",IF(CW96&lt;33,"નાપાસ",IF(DH96&lt;33,"નાપાસ",IF(DS96&lt;33,"નાપાસ","પાસ"))))))))))))</f>
        <v/>
      </c>
      <c r="DW96" s="255" t="str">
        <f>IF('વિદ્યાર્થી માહિતી'!C91="","",IF(J96&gt;0,"સિદ્ધિગુણથી પાસ",IF(W96&gt;0,"સિદ્ધિગુણથી પાસ",IF(AJ96&gt;0,"સિદ્ધિગુણથી પાસ",IF(AW96&gt;0,"સિદ્ધિગુણથી પાસ",IF(BJ96&gt;0,"સિદ્ધિગુણથી પાસ",IF(BW96&gt;0,"સિદ્ધિગુણથી પાસ",IF(CJ96&gt;0,"સિદ્ધિગુણથી પાસ",DV96))))))))</f>
        <v/>
      </c>
      <c r="DX96" s="255" t="str">
        <f>IF('વિદ્યાર્થી માહિતી'!C91="","",IF(K96&gt;0,"કૃપાગુણથી પાસ",IF(X96&gt;0,"કૃપાગુણથી પાસ",IF(AK96&gt;0,"કૃપાગુણથી પાસ",IF(AX96&gt;0,"કૃપાગુણથી પાસ",IF(BK96&gt;0,"કૃપાગુણથી પાસ",IF(BX96&gt;0,"કૃપાગુણથી પાસ",IF(CK96&gt;0,"કૃપાગુણથી પાસ",DV96))))))))</f>
        <v/>
      </c>
      <c r="DY96" s="255" t="str">
        <f>IF('સમગ્ર પરિણામ '!DX96="કૃપાગુણથી પાસ","કૃપાગુણથી પાસ",IF(DW96="સિદ્ધિગુણથી પાસ","સિદ્ધિગુણથી પાસ",DX96))</f>
        <v/>
      </c>
      <c r="DZ96" s="130" t="str">
        <f>IF('વિદ્યાર્થી માહિતી'!C91="","",'વિદ્યાર્થી માહિતી'!G91)</f>
        <v/>
      </c>
      <c r="EA96" s="45" t="str">
        <f>'S1'!N93</f>
        <v/>
      </c>
    </row>
    <row r="97" spans="1:131" ht="23.25" customHeight="1" x14ac:dyDescent="0.2">
      <c r="A97" s="41">
        <f>'વિદ્યાર્થી માહિતી'!A92</f>
        <v>91</v>
      </c>
      <c r="B97" s="41" t="str">
        <f>IF('વિદ્યાર્થી માહિતી'!B92="","",'વિદ્યાર્થી માહિતી'!B92)</f>
        <v/>
      </c>
      <c r="C97" s="52" t="str">
        <f>IF('વિદ્યાર્થી માહિતી'!C92="","",'વિદ્યાર્થી માહિતી'!C92)</f>
        <v/>
      </c>
      <c r="D97" s="101" t="str">
        <f>IF('વિદ્યાર્થી માહિતી'!C92="","",'T-1'!F95)</f>
        <v/>
      </c>
      <c r="E97" s="101" t="str">
        <f>IF('વિદ્યાર્થી માહિતી'!C92="","",'T-2'!F95)</f>
        <v/>
      </c>
      <c r="F97" s="101" t="str">
        <f>IF('વિદ્યાર્થી માહિતી'!C92="","",'T-3'!E95)</f>
        <v/>
      </c>
      <c r="G97" s="102" t="str">
        <f>IF('વિદ્યાર્થી માહિતી'!C92="","",આંતરિક!H95)</f>
        <v/>
      </c>
      <c r="H97" s="103" t="str">
        <f t="shared" si="13"/>
        <v/>
      </c>
      <c r="I97" s="104" t="str">
        <f t="shared" si="14"/>
        <v/>
      </c>
      <c r="J97" s="105" t="str">
        <f>IF('વિદ્યાર્થી માહિતી'!C92="","",'સિદ્ધિ+કૃપા'!G95)</f>
        <v/>
      </c>
      <c r="K97" s="101" t="str">
        <f>IF('વિદ્યાર્થી માહિતી'!C92="","",'સિદ્ધિ+કૃપા'!H95)</f>
        <v/>
      </c>
      <c r="L97" s="101" t="str">
        <f t="shared" si="15"/>
        <v/>
      </c>
      <c r="M97" s="106" t="str">
        <f t="shared" si="16"/>
        <v/>
      </c>
      <c r="O97" s="41" t="str">
        <f>IF('વિદ્યાર્થી માહિતી'!B92="","",'વિદ્યાર્થી માહિતી'!B92)</f>
        <v/>
      </c>
      <c r="P97" s="41" t="str">
        <f>IF('વિદ્યાર્થી માહિતી'!C92="","",'વિદ્યાર્થી માહિતી'!C92)</f>
        <v/>
      </c>
      <c r="Q97" s="101" t="str">
        <f>IF('વિદ્યાર્થી માહિતી'!C92="","",'T-1'!G95)</f>
        <v/>
      </c>
      <c r="R97" s="101" t="str">
        <f>IF('વિદ્યાર્થી માહિતી'!C92="","",'T-2'!G95)</f>
        <v/>
      </c>
      <c r="S97" s="101" t="str">
        <f>IF('વિદ્યાર્થી માહિતી'!C92="","",'T-3'!F95)</f>
        <v/>
      </c>
      <c r="T97" s="102" t="str">
        <f>IF('વિદ્યાર્થી માહિતી'!C92="","",આંતરિક!N95)</f>
        <v/>
      </c>
      <c r="U97" s="103" t="str">
        <f>IF('વિદ્યાર્થી માહિતી'!C92="","",ROUND(SUM(Q97:T97),0))</f>
        <v/>
      </c>
      <c r="V97" s="104" t="str">
        <f>IF('વિદ્યાર્થી માહિતી'!C92="","",IF(S97="LEFT","LEFT",ROUND(U97/2,0)))</f>
        <v/>
      </c>
      <c r="W97" s="105" t="str">
        <f>IF('વિદ્યાર્થી માહિતી'!C92="","",'સિદ્ધિ+કૃપા'!J95)</f>
        <v/>
      </c>
      <c r="X97" s="101" t="str">
        <f>IF('વિદ્યાર્થી માહિતી'!C92="","",'સિદ્ધિ+કૃપા'!K95)</f>
        <v/>
      </c>
      <c r="Y97" s="101" t="str">
        <f>IF('વિદ્યાર્થી માહિતી'!C92="","",IF(S97="LEFT","LEFT",SUM(V97:X97)))</f>
        <v/>
      </c>
      <c r="Z97" s="106" t="str">
        <f t="shared" si="17"/>
        <v/>
      </c>
      <c r="AB97" s="41" t="str">
        <f>IF('વિદ્યાર્થી માહિતી'!B92="","",'વિદ્યાર્થી માહિતી'!B92)</f>
        <v/>
      </c>
      <c r="AC97" s="41" t="str">
        <f>IF('વિદ્યાર્થી માહિતી'!C92="","",'વિદ્યાર્થી માહિતી'!C92)</f>
        <v/>
      </c>
      <c r="AD97" s="101" t="str">
        <f>IF('વિદ્યાર્થી માહિતી'!C92="","",'T-1'!H95)</f>
        <v/>
      </c>
      <c r="AE97" s="101" t="str">
        <f>IF('વિદ્યાર્થી માહિતી'!C92="","",'T-2'!H95)</f>
        <v/>
      </c>
      <c r="AF97" s="101" t="str">
        <f>IF('વિદ્યાર્થી માહિતી'!C92="","",'T-3'!G95)</f>
        <v/>
      </c>
      <c r="AG97" s="102" t="str">
        <f>IF('વિદ્યાર્થી માહિતી'!C92="","",આંતરિક!T95)</f>
        <v/>
      </c>
      <c r="AH97" s="103" t="str">
        <f>IF('વિદ્યાર્થી માહિતી'!C92="","",ROUND(SUM(AD97:AG97),0))</f>
        <v/>
      </c>
      <c r="AI97" s="104" t="str">
        <f>IF('વિદ્યાર્થી માહિતી'!C92="","",IF(AF97="LEFT","LEFT",ROUND(AH97/2,0)))</f>
        <v/>
      </c>
      <c r="AJ97" s="105" t="str">
        <f>IF('વિદ્યાર્થી માહિતી'!C92="","",'સિદ્ધિ+કૃપા'!M95)</f>
        <v/>
      </c>
      <c r="AK97" s="101" t="str">
        <f>IF('વિદ્યાર્થી માહિતી'!C92="","",'સિદ્ધિ+કૃપા'!N95)</f>
        <v/>
      </c>
      <c r="AL97" s="101" t="str">
        <f>IF('વિદ્યાર્થી માહિતી'!C92="","",IF(AF97="LEFT","LEFT",SUM(AI97:AK97)))</f>
        <v/>
      </c>
      <c r="AM97" s="106" t="str">
        <f t="shared" si="18"/>
        <v/>
      </c>
      <c r="AO97" s="41" t="str">
        <f>IF('વિદ્યાર્થી માહિતી'!B92="","",'વિદ્યાર્થી માહિતી'!B92)</f>
        <v/>
      </c>
      <c r="AP97" s="41" t="str">
        <f>IF('વિદ્યાર્થી માહિતી'!C92="","",'વિદ્યાર્થી માહિતી'!C92)</f>
        <v/>
      </c>
      <c r="AQ97" s="101" t="str">
        <f>IF('વિદ્યાર્થી માહિતી'!C92="","",'T-1'!I95)</f>
        <v/>
      </c>
      <c r="AR97" s="101" t="str">
        <f>IF('વિદ્યાર્થી માહિતી'!C92="","",'T-2'!I95)</f>
        <v/>
      </c>
      <c r="AS97" s="101" t="str">
        <f>IF('વિદ્યાર્થી માહિતી'!C92="","",'T-3'!H95)</f>
        <v/>
      </c>
      <c r="AT97" s="102" t="str">
        <f>IF('વિદ્યાર્થી માહિતી'!C92="","",આંતરિક!Z95)</f>
        <v/>
      </c>
      <c r="AU97" s="103" t="str">
        <f>IF('વિદ્યાર્થી માહિતી'!C92="","",ROUND(SUM(AQ97:AT97),0))</f>
        <v/>
      </c>
      <c r="AV97" s="104" t="str">
        <f>IF('વિદ્યાર્થી માહિતી'!C92="","",IF(AS97="LEFT","LEFT",ROUND(AU97/2,0)))</f>
        <v/>
      </c>
      <c r="AW97" s="105" t="str">
        <f>IF('વિદ્યાર્થી માહિતી'!C92="","",'સિદ્ધિ+કૃપા'!P95)</f>
        <v/>
      </c>
      <c r="AX97" s="101" t="str">
        <f>IF('વિદ્યાર્થી માહિતી'!C92="","",'સિદ્ધિ+કૃપા'!Q95)</f>
        <v/>
      </c>
      <c r="AY97" s="101" t="str">
        <f>IF('વિદ્યાર્થી માહિતી'!C92="","",IF(AS97="LEFT","LEFT",SUM(AV97:AX97)))</f>
        <v/>
      </c>
      <c r="AZ97" s="106" t="str">
        <f t="shared" si="19"/>
        <v/>
      </c>
      <c r="BB97" s="41" t="str">
        <f>IF('વિદ્યાર્થી માહિતી'!C92="","",'વિદ્યાર્થી માહિતી'!B92)</f>
        <v/>
      </c>
      <c r="BC97" s="41" t="str">
        <f>IF('વિદ્યાર્થી માહિતી'!C92="","",'વિદ્યાર્થી માહિતી'!C92)</f>
        <v/>
      </c>
      <c r="BD97" s="101" t="str">
        <f>IF('વિદ્યાર્થી માહિતી'!C92="","",'T-1'!J95)</f>
        <v/>
      </c>
      <c r="BE97" s="101" t="str">
        <f>IF('વિદ્યાર્થી માહિતી'!C92="","",'T-2'!J95)</f>
        <v/>
      </c>
      <c r="BF97" s="101" t="str">
        <f>IF('વિદ્યાર્થી માહિતી'!C92="","",'T-3'!I95)</f>
        <v/>
      </c>
      <c r="BG97" s="102" t="str">
        <f>IF('વિદ્યાર્થી માહિતી'!C92="","",આંતરિક!AF95)</f>
        <v/>
      </c>
      <c r="BH97" s="103" t="str">
        <f>IF('વિદ્યાર્થી માહિતી'!C92="","",ROUND(SUM(BD97:BG97),0))</f>
        <v/>
      </c>
      <c r="BI97" s="104" t="str">
        <f>IF('વિદ્યાર્થી માહિતી'!C92="","",IF(BF97="LEFT","LEFT",ROUND(BH97/2,0)))</f>
        <v/>
      </c>
      <c r="BJ97" s="105" t="str">
        <f>IF('વિદ્યાર્થી માહિતી'!C92="","",'સિદ્ધિ+કૃપા'!S95)</f>
        <v/>
      </c>
      <c r="BK97" s="101" t="str">
        <f>IF('વિદ્યાર્થી માહિતી'!C92="","",'સિદ્ધિ+કૃપા'!T95)</f>
        <v/>
      </c>
      <c r="BL97" s="101" t="str">
        <f>IF('વિદ્યાર્થી માહિતી'!C92="","",IF(BF97="LEFT","LEFT",SUM(BI97:BK97)))</f>
        <v/>
      </c>
      <c r="BM97" s="106" t="str">
        <f t="shared" si="20"/>
        <v/>
      </c>
      <c r="BO97" s="41" t="str">
        <f>IF('વિદ્યાર્થી માહિતી'!C92="","",'વિદ્યાર્થી માહિતી'!B92)</f>
        <v/>
      </c>
      <c r="BP97" s="41" t="str">
        <f>IF('વિદ્યાર્થી માહિતી'!C92="","",'વિદ્યાર્થી માહિતી'!C92)</f>
        <v/>
      </c>
      <c r="BQ97" s="101" t="str">
        <f>IF('વિદ્યાર્થી માહિતી'!C92="","",'T-1'!K95)</f>
        <v/>
      </c>
      <c r="BR97" s="101" t="str">
        <f>IF('વિદ્યાર્થી માહિતી'!C92="","",'T-2'!K95)</f>
        <v/>
      </c>
      <c r="BS97" s="101" t="str">
        <f>IF('વિદ્યાર્થી માહિતી'!C92="","",'T-3'!J95)</f>
        <v/>
      </c>
      <c r="BT97" s="102" t="str">
        <f>IF('વિદ્યાર્થી માહિતી'!C92="","",આંતરિક!AL95)</f>
        <v/>
      </c>
      <c r="BU97" s="103" t="str">
        <f>IF('વિદ્યાર્થી માહિતી'!C92="","",ROUND(SUM(BQ97:BT97),0))</f>
        <v/>
      </c>
      <c r="BV97" s="104" t="str">
        <f>IF('વિદ્યાર્થી માહિતી'!C92="","",IF(BS97="LEFT","LEFT",ROUND(BU97/2,0)))</f>
        <v/>
      </c>
      <c r="BW97" s="105" t="str">
        <f>IF('વિદ્યાર્થી માહિતી'!C92="","",'સિદ્ધિ+કૃપા'!V95)</f>
        <v/>
      </c>
      <c r="BX97" s="101" t="str">
        <f>IF('વિદ્યાર્થી માહિતી'!C92="","",'સિદ્ધિ+કૃપા'!W95)</f>
        <v/>
      </c>
      <c r="BY97" s="101" t="str">
        <f>IF('વિદ્યાર્થી માહિતી'!C92="","",IF(BS97="LEFT","LEFT",SUM(BV97:BX97)))</f>
        <v/>
      </c>
      <c r="BZ97" s="106" t="str">
        <f t="shared" si="21"/>
        <v/>
      </c>
      <c r="CB97" s="41" t="str">
        <f>IF('વિદ્યાર્થી માહિતી'!C92="","",'વિદ્યાર્થી માહિતી'!B92)</f>
        <v/>
      </c>
      <c r="CC97" s="41" t="str">
        <f>IF('વિદ્યાર્થી માહિતી'!C92="","",'વિદ્યાર્થી માહિતી'!C92)</f>
        <v/>
      </c>
      <c r="CD97" s="101" t="str">
        <f>IF('વિદ્યાર્થી માહિતી'!C92="","",'T-1'!L95)</f>
        <v/>
      </c>
      <c r="CE97" s="101" t="str">
        <f>IF('વિદ્યાર્થી માહિતી'!C92="","",'T-2'!L95)</f>
        <v/>
      </c>
      <c r="CF97" s="101" t="str">
        <f>IF('વિદ્યાર્થી માહિતી'!C92="","",'T-3'!K95)</f>
        <v/>
      </c>
      <c r="CG97" s="102" t="str">
        <f>IF('વિદ્યાર્થી માહિતી'!C92="","",આંતરિક!AR95)</f>
        <v/>
      </c>
      <c r="CH97" s="103" t="str">
        <f>IF('વિદ્યાર્થી માહિતી'!C92="","",ROUND(SUM(CD97:CG97),0))</f>
        <v/>
      </c>
      <c r="CI97" s="104" t="str">
        <f>IF('વિદ્યાર્થી માહિતી'!C92="","",IF(CF97="LEFT","LEFT",ROUND(CH97/2,0)))</f>
        <v/>
      </c>
      <c r="CJ97" s="105" t="str">
        <f>IF('વિદ્યાર્થી માહિતી'!C92="","",'સિદ્ધિ+કૃપા'!Y95)</f>
        <v/>
      </c>
      <c r="CK97" s="101" t="str">
        <f>IF('વિદ્યાર્થી માહિતી'!C92="","",'સિદ્ધિ+કૃપા'!Z95)</f>
        <v/>
      </c>
      <c r="CL97" s="101" t="str">
        <f>IF('વિદ્યાર્થી માહિતી'!C92="","",IF(CF97="LEFT","LEFT",SUM(CI97:CK97)))</f>
        <v/>
      </c>
      <c r="CM97" s="106" t="str">
        <f t="shared" si="22"/>
        <v/>
      </c>
      <c r="CO97" s="41" t="str">
        <f>IF('વિદ્યાર્થી માહિતી'!B92="","",'વિદ્યાર્થી માહિતી'!B92)</f>
        <v/>
      </c>
      <c r="CP97" s="41" t="str">
        <f>IF('વિદ્યાર્થી માહિતી'!C92="","",'વિદ્યાર્થી માહિતી'!C92)</f>
        <v/>
      </c>
      <c r="CQ97" s="101" t="str">
        <f>IF('વિદ્યાર્થી માહિતી'!C92="","",'T-3'!L95)</f>
        <v/>
      </c>
      <c r="CR97" s="101" t="str">
        <f>IF('વિદ્યાર્થી માહિતી'!C92="","",'T-3'!M95)</f>
        <v/>
      </c>
      <c r="CS97" s="102" t="str">
        <f>IF('વિદ્યાર્થી માહિતી'!C92="","",આંતરિક!AV95)</f>
        <v/>
      </c>
      <c r="CT97" s="104" t="str">
        <f>IF('વિદ્યાર્થી માહિતી'!C92="","",SUM(CQ97:CS97))</f>
        <v/>
      </c>
      <c r="CU97" s="105" t="str">
        <f>IF('વિદ્યાર્થી માહિતી'!C92="","",'સિદ્ધિ+કૃપા'!AB95)</f>
        <v/>
      </c>
      <c r="CV97" s="101" t="str">
        <f>IF('વિદ્યાર્થી માહિતી'!C92="","",'સિદ્ધિ+કૃપા'!AC95)</f>
        <v/>
      </c>
      <c r="CW97" s="101" t="str">
        <f>IF('વિદ્યાર્થી માહિતી'!C92="","",SUM(CT97:CV97))</f>
        <v/>
      </c>
      <c r="CX97" s="106" t="str">
        <f t="shared" si="23"/>
        <v/>
      </c>
      <c r="CZ97" s="41" t="str">
        <f>IF('વિદ્યાર્થી માહિતી'!C92="","",'વિદ્યાર્થી માહિતી'!B92)</f>
        <v/>
      </c>
      <c r="DA97" s="41" t="str">
        <f>IF('વિદ્યાર્થી માહિતી'!C92="","",'વિદ્યાર્થી માહિતી'!C92)</f>
        <v/>
      </c>
      <c r="DB97" s="101" t="str">
        <f>IF('વિદ્યાર્થી માહિતી'!C92="","",'T-3'!N95)</f>
        <v/>
      </c>
      <c r="DC97" s="101" t="str">
        <f>IF('વિદ્યાર્થી માહિતી'!C92="","",'T-3'!O95)</f>
        <v/>
      </c>
      <c r="DD97" s="102" t="str">
        <f>IF('વિદ્યાર્થી માહિતી'!C92="","",આંતરિક!AZ95)</f>
        <v/>
      </c>
      <c r="DE97" s="104" t="str">
        <f>IF('વિદ્યાર્થી માહિતી'!C92="","",SUM(DB97:DD97))</f>
        <v/>
      </c>
      <c r="DF97" s="105" t="str">
        <f>IF('વિદ્યાર્થી માહિતી'!C92="","",'સિદ્ધિ+કૃપા'!AE95)</f>
        <v/>
      </c>
      <c r="DG97" s="101" t="str">
        <f>IF('વિદ્યાર્થી માહિતી'!C92="","",'સિદ્ધિ+કૃપા'!AF95)</f>
        <v/>
      </c>
      <c r="DH97" s="101" t="str">
        <f>IF('વિદ્યાર્થી માહિતી'!C92="","",SUM(DE97:DG97))</f>
        <v/>
      </c>
      <c r="DI97" s="106" t="str">
        <f t="shared" si="24"/>
        <v/>
      </c>
      <c r="DJ97" s="25" t="str">
        <f>IF('વિદ્યાર્થી માહિતી'!M92="","",'વિદ્યાર્થી માહિતી'!M92)</f>
        <v/>
      </c>
      <c r="DK97" s="41" t="str">
        <f>IF('વિદ્યાર્થી માહિતી'!C92="","",'વિદ્યાર્થી માહિતી'!B92)</f>
        <v/>
      </c>
      <c r="DL97" s="41" t="str">
        <f>IF('વિદ્યાર્થી માહિતી'!C92="","",'વિદ્યાર્થી માહિતી'!C92)</f>
        <v/>
      </c>
      <c r="DM97" s="101" t="str">
        <f>IF('વિદ્યાર્થી માહિતી'!C92="","",'T-3'!P95)</f>
        <v/>
      </c>
      <c r="DN97" s="101" t="str">
        <f>IF('વિદ્યાર્થી માહિતી'!C92="","",'T-3'!Q95)</f>
        <v/>
      </c>
      <c r="DO97" s="102" t="str">
        <f>IF('વિદ્યાર્થી માહિતી'!C92="","",આંતરિક!BD95)</f>
        <v/>
      </c>
      <c r="DP97" s="104" t="str">
        <f>IF('વિદ્યાર્થી માહિતી'!C92="","",SUM(DM97:DO97))</f>
        <v/>
      </c>
      <c r="DQ97" s="105" t="str">
        <f>IF('વિદ્યાર્થી માહિતી'!C92="","",'સિદ્ધિ+કૃપા'!AH95)</f>
        <v/>
      </c>
      <c r="DR97" s="101" t="str">
        <f>IF('વિદ્યાર્થી માહિતી'!C92="","",'સિદ્ધિ+કૃપા'!AI95)</f>
        <v/>
      </c>
      <c r="DS97" s="101" t="str">
        <f>IF('વિદ્યાર્થી માહિતી'!C92="","",SUM(DP97:DR97))</f>
        <v/>
      </c>
      <c r="DT97" s="106" t="str">
        <f t="shared" si="25"/>
        <v/>
      </c>
      <c r="DU97" s="255" t="str">
        <f>IF('વિદ્યાર્થી માહિતી'!C92="","",IF(I97="LEFT","LEFT",IF(V97="LEFT","LEFT",IF(AI97="LEFT","LEFT",IF(AV97="LEFT","LEFT",IF(BI97="LEFT","LEFT",IF(BV97="LEFT","LEFT",IF(CI97="LEFT","LEFT","P"))))))))</f>
        <v/>
      </c>
      <c r="DV97" s="255" t="str">
        <f>IF('વિદ્યાર્થી માહિતી'!C92="","",IF(DU97="LEFT","LEFT",IF(L97&lt;33,"નાપાસ",IF(Y97&lt;33,"નાપાસ",IF(AL97&lt;33,"નાપાસ",IF(AY97&lt;33,"નાપાસ",IF(BL97&lt;33,"નાપાસ",IF(BY97&lt;33,"નાપાસ",IF(CL97&lt;33,"નાપાસ",IF(CW97&lt;33,"નાપાસ",IF(DH97&lt;33,"નાપાસ",IF(DS97&lt;33,"નાપાસ","પાસ"))))))))))))</f>
        <v/>
      </c>
      <c r="DW97" s="255" t="str">
        <f>IF('વિદ્યાર્થી માહિતી'!C92="","",IF(J97&gt;0,"સિદ્ધિગુણથી પાસ",IF(W97&gt;0,"સિદ્ધિગુણથી પાસ",IF(AJ97&gt;0,"સિદ્ધિગુણથી પાસ",IF(AW97&gt;0,"સિદ્ધિગુણથી પાસ",IF(BJ97&gt;0,"સિદ્ધિગુણથી પાસ",IF(BW97&gt;0,"સિદ્ધિગુણથી પાસ",IF(CJ97&gt;0,"સિદ્ધિગુણથી પાસ",DV97))))))))</f>
        <v/>
      </c>
      <c r="DX97" s="255" t="str">
        <f>IF('વિદ્યાર્થી માહિતી'!C92="","",IF(K97&gt;0,"કૃપાગુણથી પાસ",IF(X97&gt;0,"કૃપાગુણથી પાસ",IF(AK97&gt;0,"કૃપાગુણથી પાસ",IF(AX97&gt;0,"કૃપાગુણથી પાસ",IF(BK97&gt;0,"કૃપાગુણથી પાસ",IF(BX97&gt;0,"કૃપાગુણથી પાસ",IF(CK97&gt;0,"કૃપાગુણથી પાસ",DV97))))))))</f>
        <v/>
      </c>
      <c r="DY97" s="255" t="str">
        <f>IF('સમગ્ર પરિણામ '!DX97="કૃપાગુણથી પાસ","કૃપાગુણથી પાસ",IF(DW97="સિદ્ધિગુણથી પાસ","સિદ્ધિગુણથી પાસ",DX97))</f>
        <v/>
      </c>
      <c r="DZ97" s="130" t="str">
        <f>IF('વિદ્યાર્થી માહિતી'!C92="","",'વિદ્યાર્થી માહિતી'!G92)</f>
        <v/>
      </c>
      <c r="EA97" s="45" t="str">
        <f>'S1'!N94</f>
        <v/>
      </c>
    </row>
    <row r="98" spans="1:131" ht="23.25" customHeight="1" x14ac:dyDescent="0.2">
      <c r="A98" s="41">
        <f>'વિદ્યાર્થી માહિતી'!A93</f>
        <v>92</v>
      </c>
      <c r="B98" s="41" t="str">
        <f>IF('વિદ્યાર્થી માહિતી'!B93="","",'વિદ્યાર્થી માહિતી'!B93)</f>
        <v/>
      </c>
      <c r="C98" s="52" t="str">
        <f>IF('વિદ્યાર્થી માહિતી'!C93="","",'વિદ્યાર્થી માહિતી'!C93)</f>
        <v/>
      </c>
      <c r="D98" s="101" t="str">
        <f>IF('વિદ્યાર્થી માહિતી'!C93="","",'T-1'!F96)</f>
        <v/>
      </c>
      <c r="E98" s="101" t="str">
        <f>IF('વિદ્યાર્થી માહિતી'!C93="","",'T-2'!F96)</f>
        <v/>
      </c>
      <c r="F98" s="101" t="str">
        <f>IF('વિદ્યાર્થી માહિતી'!C93="","",'T-3'!E96)</f>
        <v/>
      </c>
      <c r="G98" s="102" t="str">
        <f>IF('વિદ્યાર્થી માહિતી'!C93="","",આંતરિક!H96)</f>
        <v/>
      </c>
      <c r="H98" s="103" t="str">
        <f t="shared" si="13"/>
        <v/>
      </c>
      <c r="I98" s="104" t="str">
        <f t="shared" si="14"/>
        <v/>
      </c>
      <c r="J98" s="105" t="str">
        <f>IF('વિદ્યાર્થી માહિતી'!C93="","",'સિદ્ધિ+કૃપા'!G96)</f>
        <v/>
      </c>
      <c r="K98" s="101" t="str">
        <f>IF('વિદ્યાર્થી માહિતી'!C93="","",'સિદ્ધિ+કૃપા'!H96)</f>
        <v/>
      </c>
      <c r="L98" s="101" t="str">
        <f t="shared" si="15"/>
        <v/>
      </c>
      <c r="M98" s="106" t="str">
        <f t="shared" si="16"/>
        <v/>
      </c>
      <c r="O98" s="41" t="str">
        <f>IF('વિદ્યાર્થી માહિતી'!B93="","",'વિદ્યાર્થી માહિતી'!B93)</f>
        <v/>
      </c>
      <c r="P98" s="41" t="str">
        <f>IF('વિદ્યાર્થી માહિતી'!C93="","",'વિદ્યાર્થી માહિતી'!C93)</f>
        <v/>
      </c>
      <c r="Q98" s="101" t="str">
        <f>IF('વિદ્યાર્થી માહિતી'!C93="","",'T-1'!G96)</f>
        <v/>
      </c>
      <c r="R98" s="101" t="str">
        <f>IF('વિદ્યાર્થી માહિતી'!C93="","",'T-2'!G96)</f>
        <v/>
      </c>
      <c r="S98" s="101" t="str">
        <f>IF('વિદ્યાર્થી માહિતી'!C93="","",'T-3'!F96)</f>
        <v/>
      </c>
      <c r="T98" s="102" t="str">
        <f>IF('વિદ્યાર્થી માહિતી'!C93="","",આંતરિક!N96)</f>
        <v/>
      </c>
      <c r="U98" s="103" t="str">
        <f>IF('વિદ્યાર્થી માહિતી'!C93="","",ROUND(SUM(Q98:T98),0))</f>
        <v/>
      </c>
      <c r="V98" s="104" t="str">
        <f>IF('વિદ્યાર્થી માહિતી'!C93="","",IF(S98="LEFT","LEFT",ROUND(U98/2,0)))</f>
        <v/>
      </c>
      <c r="W98" s="105" t="str">
        <f>IF('વિદ્યાર્થી માહિતી'!C93="","",'સિદ્ધિ+કૃપા'!J96)</f>
        <v/>
      </c>
      <c r="X98" s="101" t="str">
        <f>IF('વિદ્યાર્થી માહિતી'!C93="","",'સિદ્ધિ+કૃપા'!K96)</f>
        <v/>
      </c>
      <c r="Y98" s="101" t="str">
        <f>IF('વિદ્યાર્થી માહિતી'!C93="","",IF(S98="LEFT","LEFT",SUM(V98:X98)))</f>
        <v/>
      </c>
      <c r="Z98" s="106" t="str">
        <f t="shared" si="17"/>
        <v/>
      </c>
      <c r="AB98" s="41" t="str">
        <f>IF('વિદ્યાર્થી માહિતી'!B93="","",'વિદ્યાર્થી માહિતી'!B93)</f>
        <v/>
      </c>
      <c r="AC98" s="41" t="str">
        <f>IF('વિદ્યાર્થી માહિતી'!C93="","",'વિદ્યાર્થી માહિતી'!C93)</f>
        <v/>
      </c>
      <c r="AD98" s="101" t="str">
        <f>IF('વિદ્યાર્થી માહિતી'!C93="","",'T-1'!H96)</f>
        <v/>
      </c>
      <c r="AE98" s="101" t="str">
        <f>IF('વિદ્યાર્થી માહિતી'!C93="","",'T-2'!H96)</f>
        <v/>
      </c>
      <c r="AF98" s="101" t="str">
        <f>IF('વિદ્યાર્થી માહિતી'!C93="","",'T-3'!G96)</f>
        <v/>
      </c>
      <c r="AG98" s="102" t="str">
        <f>IF('વિદ્યાર્થી માહિતી'!C93="","",આંતરિક!T96)</f>
        <v/>
      </c>
      <c r="AH98" s="103" t="str">
        <f>IF('વિદ્યાર્થી માહિતી'!C93="","",ROUND(SUM(AD98:AG98),0))</f>
        <v/>
      </c>
      <c r="AI98" s="104" t="str">
        <f>IF('વિદ્યાર્થી માહિતી'!C93="","",IF(AF98="LEFT","LEFT",ROUND(AH98/2,0)))</f>
        <v/>
      </c>
      <c r="AJ98" s="105" t="str">
        <f>IF('વિદ્યાર્થી માહિતી'!C93="","",'સિદ્ધિ+કૃપા'!M96)</f>
        <v/>
      </c>
      <c r="AK98" s="101" t="str">
        <f>IF('વિદ્યાર્થી માહિતી'!C93="","",'સિદ્ધિ+કૃપા'!N96)</f>
        <v/>
      </c>
      <c r="AL98" s="101" t="str">
        <f>IF('વિદ્યાર્થી માહિતી'!C93="","",IF(AF98="LEFT","LEFT",SUM(AI98:AK98)))</f>
        <v/>
      </c>
      <c r="AM98" s="106" t="str">
        <f t="shared" si="18"/>
        <v/>
      </c>
      <c r="AO98" s="41" t="str">
        <f>IF('વિદ્યાર્થી માહિતી'!B93="","",'વિદ્યાર્થી માહિતી'!B93)</f>
        <v/>
      </c>
      <c r="AP98" s="41" t="str">
        <f>IF('વિદ્યાર્થી માહિતી'!C93="","",'વિદ્યાર્થી માહિતી'!C93)</f>
        <v/>
      </c>
      <c r="AQ98" s="101" t="str">
        <f>IF('વિદ્યાર્થી માહિતી'!C93="","",'T-1'!I96)</f>
        <v/>
      </c>
      <c r="AR98" s="101" t="str">
        <f>IF('વિદ્યાર્થી માહિતી'!C93="","",'T-2'!I96)</f>
        <v/>
      </c>
      <c r="AS98" s="101" t="str">
        <f>IF('વિદ્યાર્થી માહિતી'!C93="","",'T-3'!H96)</f>
        <v/>
      </c>
      <c r="AT98" s="102" t="str">
        <f>IF('વિદ્યાર્થી માહિતી'!C93="","",આંતરિક!Z96)</f>
        <v/>
      </c>
      <c r="AU98" s="103" t="str">
        <f>IF('વિદ્યાર્થી માહિતી'!C93="","",ROUND(SUM(AQ98:AT98),0))</f>
        <v/>
      </c>
      <c r="AV98" s="104" t="str">
        <f>IF('વિદ્યાર્થી માહિતી'!C93="","",IF(AS98="LEFT","LEFT",ROUND(AU98/2,0)))</f>
        <v/>
      </c>
      <c r="AW98" s="105" t="str">
        <f>IF('વિદ્યાર્થી માહિતી'!C93="","",'સિદ્ધિ+કૃપા'!P96)</f>
        <v/>
      </c>
      <c r="AX98" s="101" t="str">
        <f>IF('વિદ્યાર્થી માહિતી'!C93="","",'સિદ્ધિ+કૃપા'!Q96)</f>
        <v/>
      </c>
      <c r="AY98" s="101" t="str">
        <f>IF('વિદ્યાર્થી માહિતી'!C93="","",IF(AS98="LEFT","LEFT",SUM(AV98:AX98)))</f>
        <v/>
      </c>
      <c r="AZ98" s="106" t="str">
        <f t="shared" si="19"/>
        <v/>
      </c>
      <c r="BB98" s="41" t="str">
        <f>IF('વિદ્યાર્થી માહિતી'!C93="","",'વિદ્યાર્થી માહિતી'!B93)</f>
        <v/>
      </c>
      <c r="BC98" s="41" t="str">
        <f>IF('વિદ્યાર્થી માહિતી'!C93="","",'વિદ્યાર્થી માહિતી'!C93)</f>
        <v/>
      </c>
      <c r="BD98" s="101" t="str">
        <f>IF('વિદ્યાર્થી માહિતી'!C93="","",'T-1'!J96)</f>
        <v/>
      </c>
      <c r="BE98" s="101" t="str">
        <f>IF('વિદ્યાર્થી માહિતી'!C93="","",'T-2'!J96)</f>
        <v/>
      </c>
      <c r="BF98" s="101" t="str">
        <f>IF('વિદ્યાર્થી માહિતી'!C93="","",'T-3'!I96)</f>
        <v/>
      </c>
      <c r="BG98" s="102" t="str">
        <f>IF('વિદ્યાર્થી માહિતી'!C93="","",આંતરિક!AF96)</f>
        <v/>
      </c>
      <c r="BH98" s="103" t="str">
        <f>IF('વિદ્યાર્થી માહિતી'!C93="","",ROUND(SUM(BD98:BG98),0))</f>
        <v/>
      </c>
      <c r="BI98" s="104" t="str">
        <f>IF('વિદ્યાર્થી માહિતી'!C93="","",IF(BF98="LEFT","LEFT",ROUND(BH98/2,0)))</f>
        <v/>
      </c>
      <c r="BJ98" s="105" t="str">
        <f>IF('વિદ્યાર્થી માહિતી'!C93="","",'સિદ્ધિ+કૃપા'!S96)</f>
        <v/>
      </c>
      <c r="BK98" s="101" t="str">
        <f>IF('વિદ્યાર્થી માહિતી'!C93="","",'સિદ્ધિ+કૃપા'!T96)</f>
        <v/>
      </c>
      <c r="BL98" s="101" t="str">
        <f>IF('વિદ્યાર્થી માહિતી'!C93="","",IF(BF98="LEFT","LEFT",SUM(BI98:BK98)))</f>
        <v/>
      </c>
      <c r="BM98" s="106" t="str">
        <f t="shared" si="20"/>
        <v/>
      </c>
      <c r="BO98" s="41" t="str">
        <f>IF('વિદ્યાર્થી માહિતી'!C93="","",'વિદ્યાર્થી માહિતી'!B93)</f>
        <v/>
      </c>
      <c r="BP98" s="41" t="str">
        <f>IF('વિદ્યાર્થી માહિતી'!C93="","",'વિદ્યાર્થી માહિતી'!C93)</f>
        <v/>
      </c>
      <c r="BQ98" s="101" t="str">
        <f>IF('વિદ્યાર્થી માહિતી'!C93="","",'T-1'!K96)</f>
        <v/>
      </c>
      <c r="BR98" s="101" t="str">
        <f>IF('વિદ્યાર્થી માહિતી'!C93="","",'T-2'!K96)</f>
        <v/>
      </c>
      <c r="BS98" s="101" t="str">
        <f>IF('વિદ્યાર્થી માહિતી'!C93="","",'T-3'!J96)</f>
        <v/>
      </c>
      <c r="BT98" s="102" t="str">
        <f>IF('વિદ્યાર્થી માહિતી'!C93="","",આંતરિક!AL96)</f>
        <v/>
      </c>
      <c r="BU98" s="103" t="str">
        <f>IF('વિદ્યાર્થી માહિતી'!C93="","",ROUND(SUM(BQ98:BT98),0))</f>
        <v/>
      </c>
      <c r="BV98" s="104" t="str">
        <f>IF('વિદ્યાર્થી માહિતી'!C93="","",IF(BS98="LEFT","LEFT",ROUND(BU98/2,0)))</f>
        <v/>
      </c>
      <c r="BW98" s="105" t="str">
        <f>IF('વિદ્યાર્થી માહિતી'!C93="","",'સિદ્ધિ+કૃપા'!V96)</f>
        <v/>
      </c>
      <c r="BX98" s="101" t="str">
        <f>IF('વિદ્યાર્થી માહિતી'!C93="","",'સિદ્ધિ+કૃપા'!W96)</f>
        <v/>
      </c>
      <c r="BY98" s="101" t="str">
        <f>IF('વિદ્યાર્થી માહિતી'!C93="","",IF(BS98="LEFT","LEFT",SUM(BV98:BX98)))</f>
        <v/>
      </c>
      <c r="BZ98" s="106" t="str">
        <f t="shared" si="21"/>
        <v/>
      </c>
      <c r="CB98" s="41" t="str">
        <f>IF('વિદ્યાર્થી માહિતી'!C93="","",'વિદ્યાર્થી માહિતી'!B93)</f>
        <v/>
      </c>
      <c r="CC98" s="41" t="str">
        <f>IF('વિદ્યાર્થી માહિતી'!C93="","",'વિદ્યાર્થી માહિતી'!C93)</f>
        <v/>
      </c>
      <c r="CD98" s="101" t="str">
        <f>IF('વિદ્યાર્થી માહિતી'!C93="","",'T-1'!L96)</f>
        <v/>
      </c>
      <c r="CE98" s="101" t="str">
        <f>IF('વિદ્યાર્થી માહિતી'!C93="","",'T-2'!L96)</f>
        <v/>
      </c>
      <c r="CF98" s="101" t="str">
        <f>IF('વિદ્યાર્થી માહિતી'!C93="","",'T-3'!K96)</f>
        <v/>
      </c>
      <c r="CG98" s="102" t="str">
        <f>IF('વિદ્યાર્થી માહિતી'!C93="","",આંતરિક!AR96)</f>
        <v/>
      </c>
      <c r="CH98" s="103" t="str">
        <f>IF('વિદ્યાર્થી માહિતી'!C93="","",ROUND(SUM(CD98:CG98),0))</f>
        <v/>
      </c>
      <c r="CI98" s="104" t="str">
        <f>IF('વિદ્યાર્થી માહિતી'!C93="","",IF(CF98="LEFT","LEFT",ROUND(CH98/2,0)))</f>
        <v/>
      </c>
      <c r="CJ98" s="105" t="str">
        <f>IF('વિદ્યાર્થી માહિતી'!C93="","",'સિદ્ધિ+કૃપા'!Y96)</f>
        <v/>
      </c>
      <c r="CK98" s="101" t="str">
        <f>IF('વિદ્યાર્થી માહિતી'!C93="","",'સિદ્ધિ+કૃપા'!Z96)</f>
        <v/>
      </c>
      <c r="CL98" s="101" t="str">
        <f>IF('વિદ્યાર્થી માહિતી'!C93="","",IF(CF98="LEFT","LEFT",SUM(CI98:CK98)))</f>
        <v/>
      </c>
      <c r="CM98" s="106" t="str">
        <f t="shared" si="22"/>
        <v/>
      </c>
      <c r="CO98" s="41" t="str">
        <f>IF('વિદ્યાર્થી માહિતી'!B93="","",'વિદ્યાર્થી માહિતી'!B93)</f>
        <v/>
      </c>
      <c r="CP98" s="41" t="str">
        <f>IF('વિદ્યાર્થી માહિતી'!C93="","",'વિદ્યાર્થી માહિતી'!C93)</f>
        <v/>
      </c>
      <c r="CQ98" s="101" t="str">
        <f>IF('વિદ્યાર્થી માહિતી'!C93="","",'T-3'!L96)</f>
        <v/>
      </c>
      <c r="CR98" s="101" t="str">
        <f>IF('વિદ્યાર્થી માહિતી'!C93="","",'T-3'!M96)</f>
        <v/>
      </c>
      <c r="CS98" s="102" t="str">
        <f>IF('વિદ્યાર્થી માહિતી'!C93="","",આંતરિક!AV96)</f>
        <v/>
      </c>
      <c r="CT98" s="104" t="str">
        <f>IF('વિદ્યાર્થી માહિતી'!C93="","",SUM(CQ98:CS98))</f>
        <v/>
      </c>
      <c r="CU98" s="105" t="str">
        <f>IF('વિદ્યાર્થી માહિતી'!C93="","",'સિદ્ધિ+કૃપા'!AB96)</f>
        <v/>
      </c>
      <c r="CV98" s="101" t="str">
        <f>IF('વિદ્યાર્થી માહિતી'!C93="","",'સિદ્ધિ+કૃપા'!AC96)</f>
        <v/>
      </c>
      <c r="CW98" s="101" t="str">
        <f>IF('વિદ્યાર્થી માહિતી'!C93="","",SUM(CT98:CV98))</f>
        <v/>
      </c>
      <c r="CX98" s="106" t="str">
        <f t="shared" si="23"/>
        <v/>
      </c>
      <c r="CZ98" s="41" t="str">
        <f>IF('વિદ્યાર્થી માહિતી'!C93="","",'વિદ્યાર્થી માહિતી'!B93)</f>
        <v/>
      </c>
      <c r="DA98" s="41" t="str">
        <f>IF('વિદ્યાર્થી માહિતી'!C93="","",'વિદ્યાર્થી માહિતી'!C93)</f>
        <v/>
      </c>
      <c r="DB98" s="101" t="str">
        <f>IF('વિદ્યાર્થી માહિતી'!C93="","",'T-3'!N96)</f>
        <v/>
      </c>
      <c r="DC98" s="101" t="str">
        <f>IF('વિદ્યાર્થી માહિતી'!C93="","",'T-3'!O96)</f>
        <v/>
      </c>
      <c r="DD98" s="102" t="str">
        <f>IF('વિદ્યાર્થી માહિતી'!C93="","",આંતરિક!AZ96)</f>
        <v/>
      </c>
      <c r="DE98" s="104" t="str">
        <f>IF('વિદ્યાર્થી માહિતી'!C93="","",SUM(DB98:DD98))</f>
        <v/>
      </c>
      <c r="DF98" s="105" t="str">
        <f>IF('વિદ્યાર્થી માહિતી'!C93="","",'સિદ્ધિ+કૃપા'!AE96)</f>
        <v/>
      </c>
      <c r="DG98" s="101" t="str">
        <f>IF('વિદ્યાર્થી માહિતી'!C93="","",'સિદ્ધિ+કૃપા'!AF96)</f>
        <v/>
      </c>
      <c r="DH98" s="101" t="str">
        <f>IF('વિદ્યાર્થી માહિતી'!C93="","",SUM(DE98:DG98))</f>
        <v/>
      </c>
      <c r="DI98" s="106" t="str">
        <f t="shared" si="24"/>
        <v/>
      </c>
      <c r="DJ98" s="25" t="str">
        <f>IF('વિદ્યાર્થી માહિતી'!M93="","",'વિદ્યાર્થી માહિતી'!M93)</f>
        <v/>
      </c>
      <c r="DK98" s="41" t="str">
        <f>IF('વિદ્યાર્થી માહિતી'!C93="","",'વિદ્યાર્થી માહિતી'!B93)</f>
        <v/>
      </c>
      <c r="DL98" s="41" t="str">
        <f>IF('વિદ્યાર્થી માહિતી'!C93="","",'વિદ્યાર્થી માહિતી'!C93)</f>
        <v/>
      </c>
      <c r="DM98" s="101" t="str">
        <f>IF('વિદ્યાર્થી માહિતી'!C93="","",'T-3'!P96)</f>
        <v/>
      </c>
      <c r="DN98" s="101" t="str">
        <f>IF('વિદ્યાર્થી માહિતી'!C93="","",'T-3'!Q96)</f>
        <v/>
      </c>
      <c r="DO98" s="102" t="str">
        <f>IF('વિદ્યાર્થી માહિતી'!C93="","",આંતરિક!BD96)</f>
        <v/>
      </c>
      <c r="DP98" s="104" t="str">
        <f>IF('વિદ્યાર્થી માહિતી'!C93="","",SUM(DM98:DO98))</f>
        <v/>
      </c>
      <c r="DQ98" s="105" t="str">
        <f>IF('વિદ્યાર્થી માહિતી'!C93="","",'સિદ્ધિ+કૃપા'!AH96)</f>
        <v/>
      </c>
      <c r="DR98" s="101" t="str">
        <f>IF('વિદ્યાર્થી માહિતી'!C93="","",'સિદ્ધિ+કૃપા'!AI96)</f>
        <v/>
      </c>
      <c r="DS98" s="101" t="str">
        <f>IF('વિદ્યાર્થી માહિતી'!C93="","",SUM(DP98:DR98))</f>
        <v/>
      </c>
      <c r="DT98" s="106" t="str">
        <f t="shared" si="25"/>
        <v/>
      </c>
      <c r="DU98" s="255" t="str">
        <f>IF('વિદ્યાર્થી માહિતી'!C93="","",IF(I98="LEFT","LEFT",IF(V98="LEFT","LEFT",IF(AI98="LEFT","LEFT",IF(AV98="LEFT","LEFT",IF(BI98="LEFT","LEFT",IF(BV98="LEFT","LEFT",IF(CI98="LEFT","LEFT","P"))))))))</f>
        <v/>
      </c>
      <c r="DV98" s="255" t="str">
        <f>IF('વિદ્યાર્થી માહિતી'!C93="","",IF(DU98="LEFT","LEFT",IF(L98&lt;33,"નાપાસ",IF(Y98&lt;33,"નાપાસ",IF(AL98&lt;33,"નાપાસ",IF(AY98&lt;33,"નાપાસ",IF(BL98&lt;33,"નાપાસ",IF(BY98&lt;33,"નાપાસ",IF(CL98&lt;33,"નાપાસ",IF(CW98&lt;33,"નાપાસ",IF(DH98&lt;33,"નાપાસ",IF(DS98&lt;33,"નાપાસ","પાસ"))))))))))))</f>
        <v/>
      </c>
      <c r="DW98" s="255" t="str">
        <f>IF('વિદ્યાર્થી માહિતી'!C93="","",IF(J98&gt;0,"સિદ્ધિગુણથી પાસ",IF(W98&gt;0,"સિદ્ધિગુણથી પાસ",IF(AJ98&gt;0,"સિદ્ધિગુણથી પાસ",IF(AW98&gt;0,"સિદ્ધિગુણથી પાસ",IF(BJ98&gt;0,"સિદ્ધિગુણથી પાસ",IF(BW98&gt;0,"સિદ્ધિગુણથી પાસ",IF(CJ98&gt;0,"સિદ્ધિગુણથી પાસ",DV98))))))))</f>
        <v/>
      </c>
      <c r="DX98" s="255" t="str">
        <f>IF('વિદ્યાર્થી માહિતી'!C93="","",IF(K98&gt;0,"કૃપાગુણથી પાસ",IF(X98&gt;0,"કૃપાગુણથી પાસ",IF(AK98&gt;0,"કૃપાગુણથી પાસ",IF(AX98&gt;0,"કૃપાગુણથી પાસ",IF(BK98&gt;0,"કૃપાગુણથી પાસ",IF(BX98&gt;0,"કૃપાગુણથી પાસ",IF(CK98&gt;0,"કૃપાગુણથી પાસ",DV98))))))))</f>
        <v/>
      </c>
      <c r="DY98" s="255" t="str">
        <f>IF('સમગ્ર પરિણામ '!DX98="કૃપાગુણથી પાસ","કૃપાગુણથી પાસ",IF(DW98="સિદ્ધિગુણથી પાસ","સિદ્ધિગુણથી પાસ",DX98))</f>
        <v/>
      </c>
      <c r="DZ98" s="130" t="str">
        <f>IF('વિદ્યાર્થી માહિતી'!C93="","",'વિદ્યાર્થી માહિતી'!G93)</f>
        <v/>
      </c>
      <c r="EA98" s="45" t="str">
        <f>'S1'!N95</f>
        <v/>
      </c>
    </row>
    <row r="99" spans="1:131" ht="23.25" customHeight="1" x14ac:dyDescent="0.2">
      <c r="A99" s="41">
        <f>'વિદ્યાર્થી માહિતી'!A94</f>
        <v>93</v>
      </c>
      <c r="B99" s="41" t="str">
        <f>IF('વિદ્યાર્થી માહિતી'!B94="","",'વિદ્યાર્થી માહિતી'!B94)</f>
        <v/>
      </c>
      <c r="C99" s="52" t="str">
        <f>IF('વિદ્યાર્થી માહિતી'!C94="","",'વિદ્યાર્થી માહિતી'!C94)</f>
        <v/>
      </c>
      <c r="D99" s="101" t="str">
        <f>IF('વિદ્યાર્થી માહિતી'!C94="","",'T-1'!F97)</f>
        <v/>
      </c>
      <c r="E99" s="101" t="str">
        <f>IF('વિદ્યાર્થી માહિતી'!C94="","",'T-2'!F97)</f>
        <v/>
      </c>
      <c r="F99" s="101" t="str">
        <f>IF('વિદ્યાર્થી માહિતી'!C94="","",'T-3'!E97)</f>
        <v/>
      </c>
      <c r="G99" s="102" t="str">
        <f>IF('વિદ્યાર્થી માહિતી'!C94="","",આંતરિક!H97)</f>
        <v/>
      </c>
      <c r="H99" s="103" t="str">
        <f t="shared" si="13"/>
        <v/>
      </c>
      <c r="I99" s="104" t="str">
        <f t="shared" si="14"/>
        <v/>
      </c>
      <c r="J99" s="105" t="str">
        <f>IF('વિદ્યાર્થી માહિતી'!C94="","",'સિદ્ધિ+કૃપા'!G97)</f>
        <v/>
      </c>
      <c r="K99" s="101" t="str">
        <f>IF('વિદ્યાર્થી માહિતી'!C94="","",'સિદ્ધિ+કૃપા'!H97)</f>
        <v/>
      </c>
      <c r="L99" s="101" t="str">
        <f t="shared" si="15"/>
        <v/>
      </c>
      <c r="M99" s="106" t="str">
        <f t="shared" si="16"/>
        <v/>
      </c>
      <c r="O99" s="41" t="str">
        <f>IF('વિદ્યાર્થી માહિતી'!B94="","",'વિદ્યાર્થી માહિતી'!B94)</f>
        <v/>
      </c>
      <c r="P99" s="41" t="str">
        <f>IF('વિદ્યાર્થી માહિતી'!C94="","",'વિદ્યાર્થી માહિતી'!C94)</f>
        <v/>
      </c>
      <c r="Q99" s="101" t="str">
        <f>IF('વિદ્યાર્થી માહિતી'!C94="","",'T-1'!G97)</f>
        <v/>
      </c>
      <c r="R99" s="101" t="str">
        <f>IF('વિદ્યાર્થી માહિતી'!C94="","",'T-2'!G97)</f>
        <v/>
      </c>
      <c r="S99" s="101" t="str">
        <f>IF('વિદ્યાર્થી માહિતી'!C94="","",'T-3'!F97)</f>
        <v/>
      </c>
      <c r="T99" s="102" t="str">
        <f>IF('વિદ્યાર્થી માહિતી'!C94="","",આંતરિક!N97)</f>
        <v/>
      </c>
      <c r="U99" s="103" t="str">
        <f>IF('વિદ્યાર્થી માહિતી'!C94="","",ROUND(SUM(Q99:T99),0))</f>
        <v/>
      </c>
      <c r="V99" s="104" t="str">
        <f>IF('વિદ્યાર્થી માહિતી'!C94="","",IF(S99="LEFT","LEFT",ROUND(U99/2,0)))</f>
        <v/>
      </c>
      <c r="W99" s="105" t="str">
        <f>IF('વિદ્યાર્થી માહિતી'!C94="","",'સિદ્ધિ+કૃપા'!J97)</f>
        <v/>
      </c>
      <c r="X99" s="101" t="str">
        <f>IF('વિદ્યાર્થી માહિતી'!C94="","",'સિદ્ધિ+કૃપા'!K97)</f>
        <v/>
      </c>
      <c r="Y99" s="101" t="str">
        <f>IF('વિદ્યાર્થી માહિતી'!C94="","",IF(S99="LEFT","LEFT",SUM(V99:X99)))</f>
        <v/>
      </c>
      <c r="Z99" s="106" t="str">
        <f t="shared" si="17"/>
        <v/>
      </c>
      <c r="AB99" s="41" t="str">
        <f>IF('વિદ્યાર્થી માહિતી'!B94="","",'વિદ્યાર્થી માહિતી'!B94)</f>
        <v/>
      </c>
      <c r="AC99" s="41" t="str">
        <f>IF('વિદ્યાર્થી માહિતી'!C94="","",'વિદ્યાર્થી માહિતી'!C94)</f>
        <v/>
      </c>
      <c r="AD99" s="101" t="str">
        <f>IF('વિદ્યાર્થી માહિતી'!C94="","",'T-1'!H97)</f>
        <v/>
      </c>
      <c r="AE99" s="101" t="str">
        <f>IF('વિદ્યાર્થી માહિતી'!C94="","",'T-2'!H97)</f>
        <v/>
      </c>
      <c r="AF99" s="101" t="str">
        <f>IF('વિદ્યાર્થી માહિતી'!C94="","",'T-3'!G97)</f>
        <v/>
      </c>
      <c r="AG99" s="102" t="str">
        <f>IF('વિદ્યાર્થી માહિતી'!C94="","",આંતરિક!T97)</f>
        <v/>
      </c>
      <c r="AH99" s="103" t="str">
        <f>IF('વિદ્યાર્થી માહિતી'!C94="","",ROUND(SUM(AD99:AG99),0))</f>
        <v/>
      </c>
      <c r="AI99" s="104" t="str">
        <f>IF('વિદ્યાર્થી માહિતી'!C94="","",IF(AF99="LEFT","LEFT",ROUND(AH99/2,0)))</f>
        <v/>
      </c>
      <c r="AJ99" s="105" t="str">
        <f>IF('વિદ્યાર્થી માહિતી'!C94="","",'સિદ્ધિ+કૃપા'!M97)</f>
        <v/>
      </c>
      <c r="AK99" s="101" t="str">
        <f>IF('વિદ્યાર્થી માહિતી'!C94="","",'સિદ્ધિ+કૃપા'!N97)</f>
        <v/>
      </c>
      <c r="AL99" s="101" t="str">
        <f>IF('વિદ્યાર્થી માહિતી'!C94="","",IF(AF99="LEFT","LEFT",SUM(AI99:AK99)))</f>
        <v/>
      </c>
      <c r="AM99" s="106" t="str">
        <f t="shared" si="18"/>
        <v/>
      </c>
      <c r="AO99" s="41" t="str">
        <f>IF('વિદ્યાર્થી માહિતી'!B94="","",'વિદ્યાર્થી માહિતી'!B94)</f>
        <v/>
      </c>
      <c r="AP99" s="41" t="str">
        <f>IF('વિદ્યાર્થી માહિતી'!C94="","",'વિદ્યાર્થી માહિતી'!C94)</f>
        <v/>
      </c>
      <c r="AQ99" s="101" t="str">
        <f>IF('વિદ્યાર્થી માહિતી'!C94="","",'T-1'!I97)</f>
        <v/>
      </c>
      <c r="AR99" s="101" t="str">
        <f>IF('વિદ્યાર્થી માહિતી'!C94="","",'T-2'!I97)</f>
        <v/>
      </c>
      <c r="AS99" s="101" t="str">
        <f>IF('વિદ્યાર્થી માહિતી'!C94="","",'T-3'!H97)</f>
        <v/>
      </c>
      <c r="AT99" s="102" t="str">
        <f>IF('વિદ્યાર્થી માહિતી'!C94="","",આંતરિક!Z97)</f>
        <v/>
      </c>
      <c r="AU99" s="103" t="str">
        <f>IF('વિદ્યાર્થી માહિતી'!C94="","",ROUND(SUM(AQ99:AT99),0))</f>
        <v/>
      </c>
      <c r="AV99" s="104" t="str">
        <f>IF('વિદ્યાર્થી માહિતી'!C94="","",IF(AS99="LEFT","LEFT",ROUND(AU99/2,0)))</f>
        <v/>
      </c>
      <c r="AW99" s="105" t="str">
        <f>IF('વિદ્યાર્થી માહિતી'!C94="","",'સિદ્ધિ+કૃપા'!P97)</f>
        <v/>
      </c>
      <c r="AX99" s="101" t="str">
        <f>IF('વિદ્યાર્થી માહિતી'!C94="","",'સિદ્ધિ+કૃપા'!Q97)</f>
        <v/>
      </c>
      <c r="AY99" s="101" t="str">
        <f>IF('વિદ્યાર્થી માહિતી'!C94="","",IF(AS99="LEFT","LEFT",SUM(AV99:AX99)))</f>
        <v/>
      </c>
      <c r="AZ99" s="106" t="str">
        <f t="shared" si="19"/>
        <v/>
      </c>
      <c r="BB99" s="41" t="str">
        <f>IF('વિદ્યાર્થી માહિતી'!C94="","",'વિદ્યાર્થી માહિતી'!B94)</f>
        <v/>
      </c>
      <c r="BC99" s="41" t="str">
        <f>IF('વિદ્યાર્થી માહિતી'!C94="","",'વિદ્યાર્થી માહિતી'!C94)</f>
        <v/>
      </c>
      <c r="BD99" s="101" t="str">
        <f>IF('વિદ્યાર્થી માહિતી'!C94="","",'T-1'!J97)</f>
        <v/>
      </c>
      <c r="BE99" s="101" t="str">
        <f>IF('વિદ્યાર્થી માહિતી'!C94="","",'T-2'!J97)</f>
        <v/>
      </c>
      <c r="BF99" s="101" t="str">
        <f>IF('વિદ્યાર્થી માહિતી'!C94="","",'T-3'!I97)</f>
        <v/>
      </c>
      <c r="BG99" s="102" t="str">
        <f>IF('વિદ્યાર્થી માહિતી'!C94="","",આંતરિક!AF97)</f>
        <v/>
      </c>
      <c r="BH99" s="103" t="str">
        <f>IF('વિદ્યાર્થી માહિતી'!C94="","",ROUND(SUM(BD99:BG99),0))</f>
        <v/>
      </c>
      <c r="BI99" s="104" t="str">
        <f>IF('વિદ્યાર્થી માહિતી'!C94="","",IF(BF99="LEFT","LEFT",ROUND(BH99/2,0)))</f>
        <v/>
      </c>
      <c r="BJ99" s="105" t="str">
        <f>IF('વિદ્યાર્થી માહિતી'!C94="","",'સિદ્ધિ+કૃપા'!S97)</f>
        <v/>
      </c>
      <c r="BK99" s="101" t="str">
        <f>IF('વિદ્યાર્થી માહિતી'!C94="","",'સિદ્ધિ+કૃપા'!T97)</f>
        <v/>
      </c>
      <c r="BL99" s="101" t="str">
        <f>IF('વિદ્યાર્થી માહિતી'!C94="","",IF(BF99="LEFT","LEFT",SUM(BI99:BK99)))</f>
        <v/>
      </c>
      <c r="BM99" s="106" t="str">
        <f t="shared" si="20"/>
        <v/>
      </c>
      <c r="BO99" s="41" t="str">
        <f>IF('વિદ્યાર્થી માહિતી'!C94="","",'વિદ્યાર્થી માહિતી'!B94)</f>
        <v/>
      </c>
      <c r="BP99" s="41" t="str">
        <f>IF('વિદ્યાર્થી માહિતી'!C94="","",'વિદ્યાર્થી માહિતી'!C94)</f>
        <v/>
      </c>
      <c r="BQ99" s="101" t="str">
        <f>IF('વિદ્યાર્થી માહિતી'!C94="","",'T-1'!K97)</f>
        <v/>
      </c>
      <c r="BR99" s="101" t="str">
        <f>IF('વિદ્યાર્થી માહિતી'!C94="","",'T-2'!K97)</f>
        <v/>
      </c>
      <c r="BS99" s="101" t="str">
        <f>IF('વિદ્યાર્થી માહિતી'!C94="","",'T-3'!J97)</f>
        <v/>
      </c>
      <c r="BT99" s="102" t="str">
        <f>IF('વિદ્યાર્થી માહિતી'!C94="","",આંતરિક!AL97)</f>
        <v/>
      </c>
      <c r="BU99" s="103" t="str">
        <f>IF('વિદ્યાર્થી માહિતી'!C94="","",ROUND(SUM(BQ99:BT99),0))</f>
        <v/>
      </c>
      <c r="BV99" s="104" t="str">
        <f>IF('વિદ્યાર્થી માહિતી'!C94="","",IF(BS99="LEFT","LEFT",ROUND(BU99/2,0)))</f>
        <v/>
      </c>
      <c r="BW99" s="105" t="str">
        <f>IF('વિદ્યાર્થી માહિતી'!C94="","",'સિદ્ધિ+કૃપા'!V97)</f>
        <v/>
      </c>
      <c r="BX99" s="101" t="str">
        <f>IF('વિદ્યાર્થી માહિતી'!C94="","",'સિદ્ધિ+કૃપા'!W97)</f>
        <v/>
      </c>
      <c r="BY99" s="101" t="str">
        <f>IF('વિદ્યાર્થી માહિતી'!C94="","",IF(BS99="LEFT","LEFT",SUM(BV99:BX99)))</f>
        <v/>
      </c>
      <c r="BZ99" s="106" t="str">
        <f t="shared" si="21"/>
        <v/>
      </c>
      <c r="CB99" s="41" t="str">
        <f>IF('વિદ્યાર્થી માહિતી'!C94="","",'વિદ્યાર્થી માહિતી'!B94)</f>
        <v/>
      </c>
      <c r="CC99" s="41" t="str">
        <f>IF('વિદ્યાર્થી માહિતી'!C94="","",'વિદ્યાર્થી માહિતી'!C94)</f>
        <v/>
      </c>
      <c r="CD99" s="101" t="str">
        <f>IF('વિદ્યાર્થી માહિતી'!C94="","",'T-1'!L97)</f>
        <v/>
      </c>
      <c r="CE99" s="101" t="str">
        <f>IF('વિદ્યાર્થી માહિતી'!C94="","",'T-2'!L97)</f>
        <v/>
      </c>
      <c r="CF99" s="101" t="str">
        <f>IF('વિદ્યાર્થી માહિતી'!C94="","",'T-3'!K97)</f>
        <v/>
      </c>
      <c r="CG99" s="102" t="str">
        <f>IF('વિદ્યાર્થી માહિતી'!C94="","",આંતરિક!AR97)</f>
        <v/>
      </c>
      <c r="CH99" s="103" t="str">
        <f>IF('વિદ્યાર્થી માહિતી'!C94="","",ROUND(SUM(CD99:CG99),0))</f>
        <v/>
      </c>
      <c r="CI99" s="104" t="str">
        <f>IF('વિદ્યાર્થી માહિતી'!C94="","",IF(CF99="LEFT","LEFT",ROUND(CH99/2,0)))</f>
        <v/>
      </c>
      <c r="CJ99" s="105" t="str">
        <f>IF('વિદ્યાર્થી માહિતી'!C94="","",'સિદ્ધિ+કૃપા'!Y97)</f>
        <v/>
      </c>
      <c r="CK99" s="101" t="str">
        <f>IF('વિદ્યાર્થી માહિતી'!C94="","",'સિદ્ધિ+કૃપા'!Z97)</f>
        <v/>
      </c>
      <c r="CL99" s="101" t="str">
        <f>IF('વિદ્યાર્થી માહિતી'!C94="","",IF(CF99="LEFT","LEFT",SUM(CI99:CK99)))</f>
        <v/>
      </c>
      <c r="CM99" s="106" t="str">
        <f t="shared" si="22"/>
        <v/>
      </c>
      <c r="CO99" s="41" t="str">
        <f>IF('વિદ્યાર્થી માહિતી'!B94="","",'વિદ્યાર્થી માહિતી'!B94)</f>
        <v/>
      </c>
      <c r="CP99" s="41" t="str">
        <f>IF('વિદ્યાર્થી માહિતી'!C94="","",'વિદ્યાર્થી માહિતી'!C94)</f>
        <v/>
      </c>
      <c r="CQ99" s="101" t="str">
        <f>IF('વિદ્યાર્થી માહિતી'!C94="","",'T-3'!L97)</f>
        <v/>
      </c>
      <c r="CR99" s="101" t="str">
        <f>IF('વિદ્યાર્થી માહિતી'!C94="","",'T-3'!M97)</f>
        <v/>
      </c>
      <c r="CS99" s="102" t="str">
        <f>IF('વિદ્યાર્થી માહિતી'!C94="","",આંતરિક!AV97)</f>
        <v/>
      </c>
      <c r="CT99" s="104" t="str">
        <f>IF('વિદ્યાર્થી માહિતી'!C94="","",SUM(CQ99:CS99))</f>
        <v/>
      </c>
      <c r="CU99" s="105" t="str">
        <f>IF('વિદ્યાર્થી માહિતી'!C94="","",'સિદ્ધિ+કૃપા'!AB97)</f>
        <v/>
      </c>
      <c r="CV99" s="101" t="str">
        <f>IF('વિદ્યાર્થી માહિતી'!C94="","",'સિદ્ધિ+કૃપા'!AC97)</f>
        <v/>
      </c>
      <c r="CW99" s="101" t="str">
        <f>IF('વિદ્યાર્થી માહિતી'!C94="","",SUM(CT99:CV99))</f>
        <v/>
      </c>
      <c r="CX99" s="106" t="str">
        <f t="shared" si="23"/>
        <v/>
      </c>
      <c r="CZ99" s="41" t="str">
        <f>IF('વિદ્યાર્થી માહિતી'!C94="","",'વિદ્યાર્થી માહિતી'!B94)</f>
        <v/>
      </c>
      <c r="DA99" s="41" t="str">
        <f>IF('વિદ્યાર્થી માહિતી'!C94="","",'વિદ્યાર્થી માહિતી'!C94)</f>
        <v/>
      </c>
      <c r="DB99" s="101" t="str">
        <f>IF('વિદ્યાર્થી માહિતી'!C94="","",'T-3'!N97)</f>
        <v/>
      </c>
      <c r="DC99" s="101" t="str">
        <f>IF('વિદ્યાર્થી માહિતી'!C94="","",'T-3'!O97)</f>
        <v/>
      </c>
      <c r="DD99" s="102" t="str">
        <f>IF('વિદ્યાર્થી માહિતી'!C94="","",આંતરિક!AZ97)</f>
        <v/>
      </c>
      <c r="DE99" s="104" t="str">
        <f>IF('વિદ્યાર્થી માહિતી'!C94="","",SUM(DB99:DD99))</f>
        <v/>
      </c>
      <c r="DF99" s="105" t="str">
        <f>IF('વિદ્યાર્થી માહિતી'!C94="","",'સિદ્ધિ+કૃપા'!AE97)</f>
        <v/>
      </c>
      <c r="DG99" s="101" t="str">
        <f>IF('વિદ્યાર્થી માહિતી'!C94="","",'સિદ્ધિ+કૃપા'!AF97)</f>
        <v/>
      </c>
      <c r="DH99" s="101" t="str">
        <f>IF('વિદ્યાર્થી માહિતી'!C94="","",SUM(DE99:DG99))</f>
        <v/>
      </c>
      <c r="DI99" s="106" t="str">
        <f t="shared" si="24"/>
        <v/>
      </c>
      <c r="DJ99" s="25" t="str">
        <f>IF('વિદ્યાર્થી માહિતી'!M94="","",'વિદ્યાર્થી માહિતી'!M94)</f>
        <v/>
      </c>
      <c r="DK99" s="41" t="str">
        <f>IF('વિદ્યાર્થી માહિતી'!C94="","",'વિદ્યાર્થી માહિતી'!B94)</f>
        <v/>
      </c>
      <c r="DL99" s="41" t="str">
        <f>IF('વિદ્યાર્થી માહિતી'!C94="","",'વિદ્યાર્થી માહિતી'!C94)</f>
        <v/>
      </c>
      <c r="DM99" s="101" t="str">
        <f>IF('વિદ્યાર્થી માહિતી'!C94="","",'T-3'!P97)</f>
        <v/>
      </c>
      <c r="DN99" s="101" t="str">
        <f>IF('વિદ્યાર્થી માહિતી'!C94="","",'T-3'!Q97)</f>
        <v/>
      </c>
      <c r="DO99" s="102" t="str">
        <f>IF('વિદ્યાર્થી માહિતી'!C94="","",આંતરિક!BD97)</f>
        <v/>
      </c>
      <c r="DP99" s="104" t="str">
        <f>IF('વિદ્યાર્થી માહિતી'!C94="","",SUM(DM99:DO99))</f>
        <v/>
      </c>
      <c r="DQ99" s="105" t="str">
        <f>IF('વિદ્યાર્થી માહિતી'!C94="","",'સિદ્ધિ+કૃપા'!AH97)</f>
        <v/>
      </c>
      <c r="DR99" s="101" t="str">
        <f>IF('વિદ્યાર્થી માહિતી'!C94="","",'સિદ્ધિ+કૃપા'!AI97)</f>
        <v/>
      </c>
      <c r="DS99" s="101" t="str">
        <f>IF('વિદ્યાર્થી માહિતી'!C94="","",SUM(DP99:DR99))</f>
        <v/>
      </c>
      <c r="DT99" s="106" t="str">
        <f t="shared" si="25"/>
        <v/>
      </c>
      <c r="DU99" s="255" t="str">
        <f>IF('વિદ્યાર્થી માહિતી'!C94="","",IF(I99="LEFT","LEFT",IF(V99="LEFT","LEFT",IF(AI99="LEFT","LEFT",IF(AV99="LEFT","LEFT",IF(BI99="LEFT","LEFT",IF(BV99="LEFT","LEFT",IF(CI99="LEFT","LEFT","P"))))))))</f>
        <v/>
      </c>
      <c r="DV99" s="255" t="str">
        <f>IF('વિદ્યાર્થી માહિતી'!C94="","",IF(DU99="LEFT","LEFT",IF(L99&lt;33,"નાપાસ",IF(Y99&lt;33,"નાપાસ",IF(AL99&lt;33,"નાપાસ",IF(AY99&lt;33,"નાપાસ",IF(BL99&lt;33,"નાપાસ",IF(BY99&lt;33,"નાપાસ",IF(CL99&lt;33,"નાપાસ",IF(CW99&lt;33,"નાપાસ",IF(DH99&lt;33,"નાપાસ",IF(DS99&lt;33,"નાપાસ","પાસ"))))))))))))</f>
        <v/>
      </c>
      <c r="DW99" s="255" t="str">
        <f>IF('વિદ્યાર્થી માહિતી'!C94="","",IF(J99&gt;0,"સિદ્ધિગુણથી પાસ",IF(W99&gt;0,"સિદ્ધિગુણથી પાસ",IF(AJ99&gt;0,"સિદ્ધિગુણથી પાસ",IF(AW99&gt;0,"સિદ્ધિગુણથી પાસ",IF(BJ99&gt;0,"સિદ્ધિગુણથી પાસ",IF(BW99&gt;0,"સિદ્ધિગુણથી પાસ",IF(CJ99&gt;0,"સિદ્ધિગુણથી પાસ",DV99))))))))</f>
        <v/>
      </c>
      <c r="DX99" s="255" t="str">
        <f>IF('વિદ્યાર્થી માહિતી'!C94="","",IF(K99&gt;0,"કૃપાગુણથી પાસ",IF(X99&gt;0,"કૃપાગુણથી પાસ",IF(AK99&gt;0,"કૃપાગુણથી પાસ",IF(AX99&gt;0,"કૃપાગુણથી પાસ",IF(BK99&gt;0,"કૃપાગુણથી પાસ",IF(BX99&gt;0,"કૃપાગુણથી પાસ",IF(CK99&gt;0,"કૃપાગુણથી પાસ",DV99))))))))</f>
        <v/>
      </c>
      <c r="DY99" s="255" t="str">
        <f>IF('સમગ્ર પરિણામ '!DX99="કૃપાગુણથી પાસ","કૃપાગુણથી પાસ",IF(DW99="સિદ્ધિગુણથી પાસ","સિદ્ધિગુણથી પાસ",DX99))</f>
        <v/>
      </c>
      <c r="DZ99" s="130" t="str">
        <f>IF('વિદ્યાર્થી માહિતી'!C94="","",'વિદ્યાર્થી માહિતી'!G94)</f>
        <v/>
      </c>
      <c r="EA99" s="45" t="str">
        <f>'S1'!N96</f>
        <v/>
      </c>
    </row>
    <row r="100" spans="1:131" ht="23.25" customHeight="1" x14ac:dyDescent="0.2">
      <c r="A100" s="41">
        <f>'વિદ્યાર્થી માહિતી'!A95</f>
        <v>94</v>
      </c>
      <c r="B100" s="41" t="str">
        <f>IF('વિદ્યાર્થી માહિતી'!B95="","",'વિદ્યાર્થી માહિતી'!B95)</f>
        <v/>
      </c>
      <c r="C100" s="52" t="str">
        <f>IF('વિદ્યાર્થી માહિતી'!C95="","",'વિદ્યાર્થી માહિતી'!C95)</f>
        <v/>
      </c>
      <c r="D100" s="101" t="str">
        <f>IF('વિદ્યાર્થી માહિતી'!C95="","",'T-1'!F98)</f>
        <v/>
      </c>
      <c r="E100" s="101" t="str">
        <f>IF('વિદ્યાર્થી માહિતી'!C95="","",'T-2'!F98)</f>
        <v/>
      </c>
      <c r="F100" s="101" t="str">
        <f>IF('વિદ્યાર્થી માહિતી'!C95="","",'T-3'!E98)</f>
        <v/>
      </c>
      <c r="G100" s="102" t="str">
        <f>IF('વિદ્યાર્થી માહિતી'!C95="","",આંતરિક!H98)</f>
        <v/>
      </c>
      <c r="H100" s="103" t="str">
        <f t="shared" si="13"/>
        <v/>
      </c>
      <c r="I100" s="104" t="str">
        <f t="shared" si="14"/>
        <v/>
      </c>
      <c r="J100" s="105" t="str">
        <f>IF('વિદ્યાર્થી માહિતી'!C95="","",'સિદ્ધિ+કૃપા'!G98)</f>
        <v/>
      </c>
      <c r="K100" s="101" t="str">
        <f>IF('વિદ્યાર્થી માહિતી'!C95="","",'સિદ્ધિ+કૃપા'!H98)</f>
        <v/>
      </c>
      <c r="L100" s="101" t="str">
        <f t="shared" si="15"/>
        <v/>
      </c>
      <c r="M100" s="106" t="str">
        <f t="shared" si="16"/>
        <v/>
      </c>
      <c r="O100" s="41" t="str">
        <f>IF('વિદ્યાર્થી માહિતી'!B95="","",'વિદ્યાર્થી માહિતી'!B95)</f>
        <v/>
      </c>
      <c r="P100" s="41" t="str">
        <f>IF('વિદ્યાર્થી માહિતી'!C95="","",'વિદ્યાર્થી માહિતી'!C95)</f>
        <v/>
      </c>
      <c r="Q100" s="101" t="str">
        <f>IF('વિદ્યાર્થી માહિતી'!C95="","",'T-1'!G98)</f>
        <v/>
      </c>
      <c r="R100" s="101" t="str">
        <f>IF('વિદ્યાર્થી માહિતી'!C95="","",'T-2'!G98)</f>
        <v/>
      </c>
      <c r="S100" s="101" t="str">
        <f>IF('વિદ્યાર્થી માહિતી'!C95="","",'T-3'!F98)</f>
        <v/>
      </c>
      <c r="T100" s="102" t="str">
        <f>IF('વિદ્યાર્થી માહિતી'!C95="","",આંતરિક!N98)</f>
        <v/>
      </c>
      <c r="U100" s="103" t="str">
        <f>IF('વિદ્યાર્થી માહિતી'!C95="","",ROUND(SUM(Q100:T100),0))</f>
        <v/>
      </c>
      <c r="V100" s="104" t="str">
        <f>IF('વિદ્યાર્થી માહિતી'!C95="","",IF(S100="LEFT","LEFT",ROUND(U100/2,0)))</f>
        <v/>
      </c>
      <c r="W100" s="105" t="str">
        <f>IF('વિદ્યાર્થી માહિતી'!C95="","",'સિદ્ધિ+કૃપા'!J98)</f>
        <v/>
      </c>
      <c r="X100" s="101" t="str">
        <f>IF('વિદ્યાર્થી માહિતી'!C95="","",'સિદ્ધિ+કૃપા'!K98)</f>
        <v/>
      </c>
      <c r="Y100" s="101" t="str">
        <f>IF('વિદ્યાર્થી માહિતી'!C95="","",IF(S100="LEFT","LEFT",SUM(V100:X100)))</f>
        <v/>
      </c>
      <c r="Z100" s="106" t="str">
        <f t="shared" si="17"/>
        <v/>
      </c>
      <c r="AB100" s="41" t="str">
        <f>IF('વિદ્યાર્થી માહિતી'!B95="","",'વિદ્યાર્થી માહિતી'!B95)</f>
        <v/>
      </c>
      <c r="AC100" s="41" t="str">
        <f>IF('વિદ્યાર્થી માહિતી'!C95="","",'વિદ્યાર્થી માહિતી'!C95)</f>
        <v/>
      </c>
      <c r="AD100" s="101" t="str">
        <f>IF('વિદ્યાર્થી માહિતી'!C95="","",'T-1'!H98)</f>
        <v/>
      </c>
      <c r="AE100" s="101" t="str">
        <f>IF('વિદ્યાર્થી માહિતી'!C95="","",'T-2'!H98)</f>
        <v/>
      </c>
      <c r="AF100" s="101" t="str">
        <f>IF('વિદ્યાર્થી માહિતી'!C95="","",'T-3'!G98)</f>
        <v/>
      </c>
      <c r="AG100" s="102" t="str">
        <f>IF('વિદ્યાર્થી માહિતી'!C95="","",આંતરિક!T98)</f>
        <v/>
      </c>
      <c r="AH100" s="103" t="str">
        <f>IF('વિદ્યાર્થી માહિતી'!C95="","",ROUND(SUM(AD100:AG100),0))</f>
        <v/>
      </c>
      <c r="AI100" s="104" t="str">
        <f>IF('વિદ્યાર્થી માહિતી'!C95="","",IF(AF100="LEFT","LEFT",ROUND(AH100/2,0)))</f>
        <v/>
      </c>
      <c r="AJ100" s="105" t="str">
        <f>IF('વિદ્યાર્થી માહિતી'!C95="","",'સિદ્ધિ+કૃપા'!M98)</f>
        <v/>
      </c>
      <c r="AK100" s="101" t="str">
        <f>IF('વિદ્યાર્થી માહિતી'!C95="","",'સિદ્ધિ+કૃપા'!N98)</f>
        <v/>
      </c>
      <c r="AL100" s="101" t="str">
        <f>IF('વિદ્યાર્થી માહિતી'!C95="","",IF(AF100="LEFT","LEFT",SUM(AI100:AK100)))</f>
        <v/>
      </c>
      <c r="AM100" s="106" t="str">
        <f t="shared" si="18"/>
        <v/>
      </c>
      <c r="AO100" s="41" t="str">
        <f>IF('વિદ્યાર્થી માહિતી'!B95="","",'વિદ્યાર્થી માહિતી'!B95)</f>
        <v/>
      </c>
      <c r="AP100" s="41" t="str">
        <f>IF('વિદ્યાર્થી માહિતી'!C95="","",'વિદ્યાર્થી માહિતી'!C95)</f>
        <v/>
      </c>
      <c r="AQ100" s="101" t="str">
        <f>IF('વિદ્યાર્થી માહિતી'!C95="","",'T-1'!I98)</f>
        <v/>
      </c>
      <c r="AR100" s="101" t="str">
        <f>IF('વિદ્યાર્થી માહિતી'!C95="","",'T-2'!I98)</f>
        <v/>
      </c>
      <c r="AS100" s="101" t="str">
        <f>IF('વિદ્યાર્થી માહિતી'!C95="","",'T-3'!H98)</f>
        <v/>
      </c>
      <c r="AT100" s="102" t="str">
        <f>IF('વિદ્યાર્થી માહિતી'!C95="","",આંતરિક!Z98)</f>
        <v/>
      </c>
      <c r="AU100" s="103" t="str">
        <f>IF('વિદ્યાર્થી માહિતી'!C95="","",ROUND(SUM(AQ100:AT100),0))</f>
        <v/>
      </c>
      <c r="AV100" s="104" t="str">
        <f>IF('વિદ્યાર્થી માહિતી'!C95="","",IF(AS100="LEFT","LEFT",ROUND(AU100/2,0)))</f>
        <v/>
      </c>
      <c r="AW100" s="105" t="str">
        <f>IF('વિદ્યાર્થી માહિતી'!C95="","",'સિદ્ધિ+કૃપા'!P98)</f>
        <v/>
      </c>
      <c r="AX100" s="101" t="str">
        <f>IF('વિદ્યાર્થી માહિતી'!C95="","",'સિદ્ધિ+કૃપા'!Q98)</f>
        <v/>
      </c>
      <c r="AY100" s="101" t="str">
        <f>IF('વિદ્યાર્થી માહિતી'!C95="","",IF(AS100="LEFT","LEFT",SUM(AV100:AX100)))</f>
        <v/>
      </c>
      <c r="AZ100" s="106" t="str">
        <f t="shared" si="19"/>
        <v/>
      </c>
      <c r="BB100" s="41" t="str">
        <f>IF('વિદ્યાર્થી માહિતી'!C95="","",'વિદ્યાર્થી માહિતી'!B95)</f>
        <v/>
      </c>
      <c r="BC100" s="41" t="str">
        <f>IF('વિદ્યાર્થી માહિતી'!C95="","",'વિદ્યાર્થી માહિતી'!C95)</f>
        <v/>
      </c>
      <c r="BD100" s="101" t="str">
        <f>IF('વિદ્યાર્થી માહિતી'!C95="","",'T-1'!J98)</f>
        <v/>
      </c>
      <c r="BE100" s="101" t="str">
        <f>IF('વિદ્યાર્થી માહિતી'!C95="","",'T-2'!J98)</f>
        <v/>
      </c>
      <c r="BF100" s="101" t="str">
        <f>IF('વિદ્યાર્થી માહિતી'!C95="","",'T-3'!I98)</f>
        <v/>
      </c>
      <c r="BG100" s="102" t="str">
        <f>IF('વિદ્યાર્થી માહિતી'!C95="","",આંતરિક!AF98)</f>
        <v/>
      </c>
      <c r="BH100" s="103" t="str">
        <f>IF('વિદ્યાર્થી માહિતી'!C95="","",ROUND(SUM(BD100:BG100),0))</f>
        <v/>
      </c>
      <c r="BI100" s="104" t="str">
        <f>IF('વિદ્યાર્થી માહિતી'!C95="","",IF(BF100="LEFT","LEFT",ROUND(BH100/2,0)))</f>
        <v/>
      </c>
      <c r="BJ100" s="105" t="str">
        <f>IF('વિદ્યાર્થી માહિતી'!C95="","",'સિદ્ધિ+કૃપા'!S98)</f>
        <v/>
      </c>
      <c r="BK100" s="101" t="str">
        <f>IF('વિદ્યાર્થી માહિતી'!C95="","",'સિદ્ધિ+કૃપા'!T98)</f>
        <v/>
      </c>
      <c r="BL100" s="101" t="str">
        <f>IF('વિદ્યાર્થી માહિતી'!C95="","",IF(BF100="LEFT","LEFT",SUM(BI100:BK100)))</f>
        <v/>
      </c>
      <c r="BM100" s="106" t="str">
        <f t="shared" si="20"/>
        <v/>
      </c>
      <c r="BO100" s="41" t="str">
        <f>IF('વિદ્યાર્થી માહિતી'!C95="","",'વિદ્યાર્થી માહિતી'!B95)</f>
        <v/>
      </c>
      <c r="BP100" s="41" t="str">
        <f>IF('વિદ્યાર્થી માહિતી'!C95="","",'વિદ્યાર્થી માહિતી'!C95)</f>
        <v/>
      </c>
      <c r="BQ100" s="101" t="str">
        <f>IF('વિદ્યાર્થી માહિતી'!C95="","",'T-1'!K98)</f>
        <v/>
      </c>
      <c r="BR100" s="101" t="str">
        <f>IF('વિદ્યાર્થી માહિતી'!C95="","",'T-2'!K98)</f>
        <v/>
      </c>
      <c r="BS100" s="101" t="str">
        <f>IF('વિદ્યાર્થી માહિતી'!C95="","",'T-3'!J98)</f>
        <v/>
      </c>
      <c r="BT100" s="102" t="str">
        <f>IF('વિદ્યાર્થી માહિતી'!C95="","",આંતરિક!AL98)</f>
        <v/>
      </c>
      <c r="BU100" s="103" t="str">
        <f>IF('વિદ્યાર્થી માહિતી'!C95="","",ROUND(SUM(BQ100:BT100),0))</f>
        <v/>
      </c>
      <c r="BV100" s="104" t="str">
        <f>IF('વિદ્યાર્થી માહિતી'!C95="","",IF(BS100="LEFT","LEFT",ROUND(BU100/2,0)))</f>
        <v/>
      </c>
      <c r="BW100" s="105" t="str">
        <f>IF('વિદ્યાર્થી માહિતી'!C95="","",'સિદ્ધિ+કૃપા'!V98)</f>
        <v/>
      </c>
      <c r="BX100" s="101" t="str">
        <f>IF('વિદ્યાર્થી માહિતી'!C95="","",'સિદ્ધિ+કૃપા'!W98)</f>
        <v/>
      </c>
      <c r="BY100" s="101" t="str">
        <f>IF('વિદ્યાર્થી માહિતી'!C95="","",IF(BS100="LEFT","LEFT",SUM(BV100:BX100)))</f>
        <v/>
      </c>
      <c r="BZ100" s="106" t="str">
        <f t="shared" si="21"/>
        <v/>
      </c>
      <c r="CB100" s="41" t="str">
        <f>IF('વિદ્યાર્થી માહિતી'!C95="","",'વિદ્યાર્થી માહિતી'!B95)</f>
        <v/>
      </c>
      <c r="CC100" s="41" t="str">
        <f>IF('વિદ્યાર્થી માહિતી'!C95="","",'વિદ્યાર્થી માહિતી'!C95)</f>
        <v/>
      </c>
      <c r="CD100" s="101" t="str">
        <f>IF('વિદ્યાર્થી માહિતી'!C95="","",'T-1'!L98)</f>
        <v/>
      </c>
      <c r="CE100" s="101" t="str">
        <f>IF('વિદ્યાર્થી માહિતી'!C95="","",'T-2'!L98)</f>
        <v/>
      </c>
      <c r="CF100" s="101" t="str">
        <f>IF('વિદ્યાર્થી માહિતી'!C95="","",'T-3'!K98)</f>
        <v/>
      </c>
      <c r="CG100" s="102" t="str">
        <f>IF('વિદ્યાર્થી માહિતી'!C95="","",આંતરિક!AR98)</f>
        <v/>
      </c>
      <c r="CH100" s="103" t="str">
        <f>IF('વિદ્યાર્થી માહિતી'!C95="","",ROUND(SUM(CD100:CG100),0))</f>
        <v/>
      </c>
      <c r="CI100" s="104" t="str">
        <f>IF('વિદ્યાર્થી માહિતી'!C95="","",IF(CF100="LEFT","LEFT",ROUND(CH100/2,0)))</f>
        <v/>
      </c>
      <c r="CJ100" s="105" t="str">
        <f>IF('વિદ્યાર્થી માહિતી'!C95="","",'સિદ્ધિ+કૃપા'!Y98)</f>
        <v/>
      </c>
      <c r="CK100" s="101" t="str">
        <f>IF('વિદ્યાર્થી માહિતી'!C95="","",'સિદ્ધિ+કૃપા'!Z98)</f>
        <v/>
      </c>
      <c r="CL100" s="101" t="str">
        <f>IF('વિદ્યાર્થી માહિતી'!C95="","",IF(CF100="LEFT","LEFT",SUM(CI100:CK100)))</f>
        <v/>
      </c>
      <c r="CM100" s="106" t="str">
        <f t="shared" si="22"/>
        <v/>
      </c>
      <c r="CO100" s="41" t="str">
        <f>IF('વિદ્યાર્થી માહિતી'!B95="","",'વિદ્યાર્થી માહિતી'!B95)</f>
        <v/>
      </c>
      <c r="CP100" s="41" t="str">
        <f>IF('વિદ્યાર્થી માહિતી'!C95="","",'વિદ્યાર્થી માહિતી'!C95)</f>
        <v/>
      </c>
      <c r="CQ100" s="101" t="str">
        <f>IF('વિદ્યાર્થી માહિતી'!C95="","",'T-3'!L98)</f>
        <v/>
      </c>
      <c r="CR100" s="101" t="str">
        <f>IF('વિદ્યાર્થી માહિતી'!C95="","",'T-3'!M98)</f>
        <v/>
      </c>
      <c r="CS100" s="102" t="str">
        <f>IF('વિદ્યાર્થી માહિતી'!C95="","",આંતરિક!AV98)</f>
        <v/>
      </c>
      <c r="CT100" s="104" t="str">
        <f>IF('વિદ્યાર્થી માહિતી'!C95="","",SUM(CQ100:CS100))</f>
        <v/>
      </c>
      <c r="CU100" s="105" t="str">
        <f>IF('વિદ્યાર્થી માહિતી'!C95="","",'સિદ્ધિ+કૃપા'!AB98)</f>
        <v/>
      </c>
      <c r="CV100" s="101" t="str">
        <f>IF('વિદ્યાર્થી માહિતી'!C95="","",'સિદ્ધિ+કૃપા'!AC98)</f>
        <v/>
      </c>
      <c r="CW100" s="101" t="str">
        <f>IF('વિદ્યાર્થી માહિતી'!C95="","",SUM(CT100:CV100))</f>
        <v/>
      </c>
      <c r="CX100" s="106" t="str">
        <f t="shared" si="23"/>
        <v/>
      </c>
      <c r="CZ100" s="41" t="str">
        <f>IF('વિદ્યાર્થી માહિતી'!C95="","",'વિદ્યાર્થી માહિતી'!B95)</f>
        <v/>
      </c>
      <c r="DA100" s="41" t="str">
        <f>IF('વિદ્યાર્થી માહિતી'!C95="","",'વિદ્યાર્થી માહિતી'!C95)</f>
        <v/>
      </c>
      <c r="DB100" s="101" t="str">
        <f>IF('વિદ્યાર્થી માહિતી'!C95="","",'T-3'!N98)</f>
        <v/>
      </c>
      <c r="DC100" s="101" t="str">
        <f>IF('વિદ્યાર્થી માહિતી'!C95="","",'T-3'!O98)</f>
        <v/>
      </c>
      <c r="DD100" s="102" t="str">
        <f>IF('વિદ્યાર્થી માહિતી'!C95="","",આંતરિક!AZ98)</f>
        <v/>
      </c>
      <c r="DE100" s="104" t="str">
        <f>IF('વિદ્યાર્થી માહિતી'!C95="","",SUM(DB100:DD100))</f>
        <v/>
      </c>
      <c r="DF100" s="105" t="str">
        <f>IF('વિદ્યાર્થી માહિતી'!C95="","",'સિદ્ધિ+કૃપા'!AE98)</f>
        <v/>
      </c>
      <c r="DG100" s="101" t="str">
        <f>IF('વિદ્યાર્થી માહિતી'!C95="","",'સિદ્ધિ+કૃપા'!AF98)</f>
        <v/>
      </c>
      <c r="DH100" s="101" t="str">
        <f>IF('વિદ્યાર્થી માહિતી'!C95="","",SUM(DE100:DG100))</f>
        <v/>
      </c>
      <c r="DI100" s="106" t="str">
        <f t="shared" si="24"/>
        <v/>
      </c>
      <c r="DJ100" s="25" t="str">
        <f>IF('વિદ્યાર્થી માહિતી'!M95="","",'વિદ્યાર્થી માહિતી'!M95)</f>
        <v/>
      </c>
      <c r="DK100" s="41" t="str">
        <f>IF('વિદ્યાર્થી માહિતી'!C95="","",'વિદ્યાર્થી માહિતી'!B95)</f>
        <v/>
      </c>
      <c r="DL100" s="41" t="str">
        <f>IF('વિદ્યાર્થી માહિતી'!C95="","",'વિદ્યાર્થી માહિતી'!C95)</f>
        <v/>
      </c>
      <c r="DM100" s="101" t="str">
        <f>IF('વિદ્યાર્થી માહિતી'!C95="","",'T-3'!P98)</f>
        <v/>
      </c>
      <c r="DN100" s="101" t="str">
        <f>IF('વિદ્યાર્થી માહિતી'!C95="","",'T-3'!Q98)</f>
        <v/>
      </c>
      <c r="DO100" s="102" t="str">
        <f>IF('વિદ્યાર્થી માહિતી'!C95="","",આંતરિક!BD98)</f>
        <v/>
      </c>
      <c r="DP100" s="104" t="str">
        <f>IF('વિદ્યાર્થી માહિતી'!C95="","",SUM(DM100:DO100))</f>
        <v/>
      </c>
      <c r="DQ100" s="105" t="str">
        <f>IF('વિદ્યાર્થી માહિતી'!C95="","",'સિદ્ધિ+કૃપા'!AH98)</f>
        <v/>
      </c>
      <c r="DR100" s="101" t="str">
        <f>IF('વિદ્યાર્થી માહિતી'!C95="","",'સિદ્ધિ+કૃપા'!AI98)</f>
        <v/>
      </c>
      <c r="DS100" s="101" t="str">
        <f>IF('વિદ્યાર્થી માહિતી'!C95="","",SUM(DP100:DR100))</f>
        <v/>
      </c>
      <c r="DT100" s="106" t="str">
        <f t="shared" si="25"/>
        <v/>
      </c>
      <c r="DU100" s="255" t="str">
        <f>IF('વિદ્યાર્થી માહિતી'!C95="","",IF(I100="LEFT","LEFT",IF(V100="LEFT","LEFT",IF(AI100="LEFT","LEFT",IF(AV100="LEFT","LEFT",IF(BI100="LEFT","LEFT",IF(BV100="LEFT","LEFT",IF(CI100="LEFT","LEFT","P"))))))))</f>
        <v/>
      </c>
      <c r="DV100" s="255" t="str">
        <f>IF('વિદ્યાર્થી માહિતી'!C95="","",IF(DU100="LEFT","LEFT",IF(L100&lt;33,"નાપાસ",IF(Y100&lt;33,"નાપાસ",IF(AL100&lt;33,"નાપાસ",IF(AY100&lt;33,"નાપાસ",IF(BL100&lt;33,"નાપાસ",IF(BY100&lt;33,"નાપાસ",IF(CL100&lt;33,"નાપાસ",IF(CW100&lt;33,"નાપાસ",IF(DH100&lt;33,"નાપાસ",IF(DS100&lt;33,"નાપાસ","પાસ"))))))))))))</f>
        <v/>
      </c>
      <c r="DW100" s="255" t="str">
        <f>IF('વિદ્યાર્થી માહિતી'!C95="","",IF(J100&gt;0,"સિદ્ધિગુણથી પાસ",IF(W100&gt;0,"સિદ્ધિગુણથી પાસ",IF(AJ100&gt;0,"સિદ્ધિગુણથી પાસ",IF(AW100&gt;0,"સિદ્ધિગુણથી પાસ",IF(BJ100&gt;0,"સિદ્ધિગુણથી પાસ",IF(BW100&gt;0,"સિદ્ધિગુણથી પાસ",IF(CJ100&gt;0,"સિદ્ધિગુણથી પાસ",DV100))))))))</f>
        <v/>
      </c>
      <c r="DX100" s="255" t="str">
        <f>IF('વિદ્યાર્થી માહિતી'!C95="","",IF(K100&gt;0,"કૃપાગુણથી પાસ",IF(X100&gt;0,"કૃપાગુણથી પાસ",IF(AK100&gt;0,"કૃપાગુણથી પાસ",IF(AX100&gt;0,"કૃપાગુણથી પાસ",IF(BK100&gt;0,"કૃપાગુણથી પાસ",IF(BX100&gt;0,"કૃપાગુણથી પાસ",IF(CK100&gt;0,"કૃપાગુણથી પાસ",DV100))))))))</f>
        <v/>
      </c>
      <c r="DY100" s="255" t="str">
        <f>IF('સમગ્ર પરિણામ '!DX100="કૃપાગુણથી પાસ","કૃપાગુણથી પાસ",IF(DW100="સિદ્ધિગુણથી પાસ","સિદ્ધિગુણથી પાસ",DX100))</f>
        <v/>
      </c>
      <c r="DZ100" s="130" t="str">
        <f>IF('વિદ્યાર્થી માહિતી'!C95="","",'વિદ્યાર્થી માહિતી'!G95)</f>
        <v/>
      </c>
      <c r="EA100" s="45" t="str">
        <f>'S1'!N97</f>
        <v/>
      </c>
    </row>
    <row r="101" spans="1:131" ht="23.25" customHeight="1" x14ac:dyDescent="0.2">
      <c r="A101" s="41">
        <f>'વિદ્યાર્થી માહિતી'!A96</f>
        <v>95</v>
      </c>
      <c r="B101" s="41" t="str">
        <f>IF('વિદ્યાર્થી માહિતી'!B96="","",'વિદ્યાર્થી માહિતી'!B96)</f>
        <v/>
      </c>
      <c r="C101" s="52" t="str">
        <f>IF('વિદ્યાર્થી માહિતી'!C96="","",'વિદ્યાર્થી માહિતી'!C96)</f>
        <v/>
      </c>
      <c r="D101" s="101" t="str">
        <f>IF('વિદ્યાર્થી માહિતી'!C96="","",'T-1'!F99)</f>
        <v/>
      </c>
      <c r="E101" s="101" t="str">
        <f>IF('વિદ્યાર્થી માહિતી'!C96="","",'T-2'!F99)</f>
        <v/>
      </c>
      <c r="F101" s="101" t="str">
        <f>IF('વિદ્યાર્થી માહિતી'!C96="","",'T-3'!E99)</f>
        <v/>
      </c>
      <c r="G101" s="102" t="str">
        <f>IF('વિદ્યાર્થી માહિતી'!C96="","",આંતરિક!H99)</f>
        <v/>
      </c>
      <c r="H101" s="103" t="str">
        <f t="shared" si="13"/>
        <v/>
      </c>
      <c r="I101" s="104" t="str">
        <f t="shared" si="14"/>
        <v/>
      </c>
      <c r="J101" s="105" t="str">
        <f>IF('વિદ્યાર્થી માહિતી'!C96="","",'સિદ્ધિ+કૃપા'!G99)</f>
        <v/>
      </c>
      <c r="K101" s="101" t="str">
        <f>IF('વિદ્યાર્થી માહિતી'!C96="","",'સિદ્ધિ+કૃપા'!H99)</f>
        <v/>
      </c>
      <c r="L101" s="101" t="str">
        <f t="shared" si="15"/>
        <v/>
      </c>
      <c r="M101" s="106" t="str">
        <f t="shared" si="16"/>
        <v/>
      </c>
      <c r="O101" s="41" t="str">
        <f>IF('વિદ્યાર્થી માહિતી'!B96="","",'વિદ્યાર્થી માહિતી'!B96)</f>
        <v/>
      </c>
      <c r="P101" s="41" t="str">
        <f>IF('વિદ્યાર્થી માહિતી'!C96="","",'વિદ્યાર્થી માહિતી'!C96)</f>
        <v/>
      </c>
      <c r="Q101" s="101" t="str">
        <f>IF('વિદ્યાર્થી માહિતી'!C96="","",'T-1'!G99)</f>
        <v/>
      </c>
      <c r="R101" s="101" t="str">
        <f>IF('વિદ્યાર્થી માહિતી'!C96="","",'T-2'!G99)</f>
        <v/>
      </c>
      <c r="S101" s="101" t="str">
        <f>IF('વિદ્યાર્થી માહિતી'!C96="","",'T-3'!F99)</f>
        <v/>
      </c>
      <c r="T101" s="102" t="str">
        <f>IF('વિદ્યાર્થી માહિતી'!C96="","",આંતરિક!N99)</f>
        <v/>
      </c>
      <c r="U101" s="103" t="str">
        <f>IF('વિદ્યાર્થી માહિતી'!C96="","",ROUND(SUM(Q101:T101),0))</f>
        <v/>
      </c>
      <c r="V101" s="104" t="str">
        <f>IF('વિદ્યાર્થી માહિતી'!C96="","",IF(S101="LEFT","LEFT",ROUND(U101/2,0)))</f>
        <v/>
      </c>
      <c r="W101" s="105" t="str">
        <f>IF('વિદ્યાર્થી માહિતી'!C96="","",'સિદ્ધિ+કૃપા'!J99)</f>
        <v/>
      </c>
      <c r="X101" s="101" t="str">
        <f>IF('વિદ્યાર્થી માહિતી'!C96="","",'સિદ્ધિ+કૃપા'!K99)</f>
        <v/>
      </c>
      <c r="Y101" s="101" t="str">
        <f>IF('વિદ્યાર્થી માહિતી'!C96="","",IF(S101="LEFT","LEFT",SUM(V101:X101)))</f>
        <v/>
      </c>
      <c r="Z101" s="106" t="str">
        <f t="shared" si="17"/>
        <v/>
      </c>
      <c r="AB101" s="41" t="str">
        <f>IF('વિદ્યાર્થી માહિતી'!B96="","",'વિદ્યાર્થી માહિતી'!B96)</f>
        <v/>
      </c>
      <c r="AC101" s="41" t="str">
        <f>IF('વિદ્યાર્થી માહિતી'!C96="","",'વિદ્યાર્થી માહિતી'!C96)</f>
        <v/>
      </c>
      <c r="AD101" s="101" t="str">
        <f>IF('વિદ્યાર્થી માહિતી'!C96="","",'T-1'!H99)</f>
        <v/>
      </c>
      <c r="AE101" s="101" t="str">
        <f>IF('વિદ્યાર્થી માહિતી'!C96="","",'T-2'!H99)</f>
        <v/>
      </c>
      <c r="AF101" s="101" t="str">
        <f>IF('વિદ્યાર્થી માહિતી'!C96="","",'T-3'!G99)</f>
        <v/>
      </c>
      <c r="AG101" s="102" t="str">
        <f>IF('વિદ્યાર્થી માહિતી'!C96="","",આંતરિક!T99)</f>
        <v/>
      </c>
      <c r="AH101" s="103" t="str">
        <f>IF('વિદ્યાર્થી માહિતી'!C96="","",ROUND(SUM(AD101:AG101),0))</f>
        <v/>
      </c>
      <c r="AI101" s="104" t="str">
        <f>IF('વિદ્યાર્થી માહિતી'!C96="","",IF(AF101="LEFT","LEFT",ROUND(AH101/2,0)))</f>
        <v/>
      </c>
      <c r="AJ101" s="105" t="str">
        <f>IF('વિદ્યાર્થી માહિતી'!C96="","",'સિદ્ધિ+કૃપા'!M99)</f>
        <v/>
      </c>
      <c r="AK101" s="101" t="str">
        <f>IF('વિદ્યાર્થી માહિતી'!C96="","",'સિદ્ધિ+કૃપા'!N99)</f>
        <v/>
      </c>
      <c r="AL101" s="101" t="str">
        <f>IF('વિદ્યાર્થી માહિતી'!C96="","",IF(AF101="LEFT","LEFT",SUM(AI101:AK101)))</f>
        <v/>
      </c>
      <c r="AM101" s="106" t="str">
        <f t="shared" si="18"/>
        <v/>
      </c>
      <c r="AO101" s="41" t="str">
        <f>IF('વિદ્યાર્થી માહિતી'!B96="","",'વિદ્યાર્થી માહિતી'!B96)</f>
        <v/>
      </c>
      <c r="AP101" s="41" t="str">
        <f>IF('વિદ્યાર્થી માહિતી'!C96="","",'વિદ્યાર્થી માહિતી'!C96)</f>
        <v/>
      </c>
      <c r="AQ101" s="101" t="str">
        <f>IF('વિદ્યાર્થી માહિતી'!C96="","",'T-1'!I99)</f>
        <v/>
      </c>
      <c r="AR101" s="101" t="str">
        <f>IF('વિદ્યાર્થી માહિતી'!C96="","",'T-2'!I99)</f>
        <v/>
      </c>
      <c r="AS101" s="101" t="str">
        <f>IF('વિદ્યાર્થી માહિતી'!C96="","",'T-3'!H99)</f>
        <v/>
      </c>
      <c r="AT101" s="102" t="str">
        <f>IF('વિદ્યાર્થી માહિતી'!C96="","",આંતરિક!Z99)</f>
        <v/>
      </c>
      <c r="AU101" s="103" t="str">
        <f>IF('વિદ્યાર્થી માહિતી'!C96="","",ROUND(SUM(AQ101:AT101),0))</f>
        <v/>
      </c>
      <c r="AV101" s="104" t="str">
        <f>IF('વિદ્યાર્થી માહિતી'!C96="","",IF(AS101="LEFT","LEFT",ROUND(AU101/2,0)))</f>
        <v/>
      </c>
      <c r="AW101" s="105" t="str">
        <f>IF('વિદ્યાર્થી માહિતી'!C96="","",'સિદ્ધિ+કૃપા'!P99)</f>
        <v/>
      </c>
      <c r="AX101" s="101" t="str">
        <f>IF('વિદ્યાર્થી માહિતી'!C96="","",'સિદ્ધિ+કૃપા'!Q99)</f>
        <v/>
      </c>
      <c r="AY101" s="101" t="str">
        <f>IF('વિદ્યાર્થી માહિતી'!C96="","",IF(AS101="LEFT","LEFT",SUM(AV101:AX101)))</f>
        <v/>
      </c>
      <c r="AZ101" s="106" t="str">
        <f t="shared" si="19"/>
        <v/>
      </c>
      <c r="BB101" s="41" t="str">
        <f>IF('વિદ્યાર્થી માહિતી'!C96="","",'વિદ્યાર્થી માહિતી'!B96)</f>
        <v/>
      </c>
      <c r="BC101" s="41" t="str">
        <f>IF('વિદ્યાર્થી માહિતી'!C96="","",'વિદ્યાર્થી માહિતી'!C96)</f>
        <v/>
      </c>
      <c r="BD101" s="101" t="str">
        <f>IF('વિદ્યાર્થી માહિતી'!C96="","",'T-1'!J99)</f>
        <v/>
      </c>
      <c r="BE101" s="101" t="str">
        <f>IF('વિદ્યાર્થી માહિતી'!C96="","",'T-2'!J99)</f>
        <v/>
      </c>
      <c r="BF101" s="101" t="str">
        <f>IF('વિદ્યાર્થી માહિતી'!C96="","",'T-3'!I99)</f>
        <v/>
      </c>
      <c r="BG101" s="102" t="str">
        <f>IF('વિદ્યાર્થી માહિતી'!C96="","",આંતરિક!AF99)</f>
        <v/>
      </c>
      <c r="BH101" s="103" t="str">
        <f>IF('વિદ્યાર્થી માહિતી'!C96="","",ROUND(SUM(BD101:BG101),0))</f>
        <v/>
      </c>
      <c r="BI101" s="104" t="str">
        <f>IF('વિદ્યાર્થી માહિતી'!C96="","",IF(BF101="LEFT","LEFT",ROUND(BH101/2,0)))</f>
        <v/>
      </c>
      <c r="BJ101" s="105" t="str">
        <f>IF('વિદ્યાર્થી માહિતી'!C96="","",'સિદ્ધિ+કૃપા'!S99)</f>
        <v/>
      </c>
      <c r="BK101" s="101" t="str">
        <f>IF('વિદ્યાર્થી માહિતી'!C96="","",'સિદ્ધિ+કૃપા'!T99)</f>
        <v/>
      </c>
      <c r="BL101" s="101" t="str">
        <f>IF('વિદ્યાર્થી માહિતી'!C96="","",IF(BF101="LEFT","LEFT",SUM(BI101:BK101)))</f>
        <v/>
      </c>
      <c r="BM101" s="106" t="str">
        <f t="shared" si="20"/>
        <v/>
      </c>
      <c r="BO101" s="41" t="str">
        <f>IF('વિદ્યાર્થી માહિતી'!C96="","",'વિદ્યાર્થી માહિતી'!B96)</f>
        <v/>
      </c>
      <c r="BP101" s="41" t="str">
        <f>IF('વિદ્યાર્થી માહિતી'!C96="","",'વિદ્યાર્થી માહિતી'!C96)</f>
        <v/>
      </c>
      <c r="BQ101" s="101" t="str">
        <f>IF('વિદ્યાર્થી માહિતી'!C96="","",'T-1'!K99)</f>
        <v/>
      </c>
      <c r="BR101" s="101" t="str">
        <f>IF('વિદ્યાર્થી માહિતી'!C96="","",'T-2'!K99)</f>
        <v/>
      </c>
      <c r="BS101" s="101" t="str">
        <f>IF('વિદ્યાર્થી માહિતી'!C96="","",'T-3'!J99)</f>
        <v/>
      </c>
      <c r="BT101" s="102" t="str">
        <f>IF('વિદ્યાર્થી માહિતી'!C96="","",આંતરિક!AL99)</f>
        <v/>
      </c>
      <c r="BU101" s="103" t="str">
        <f>IF('વિદ્યાર્થી માહિતી'!C96="","",ROUND(SUM(BQ101:BT101),0))</f>
        <v/>
      </c>
      <c r="BV101" s="104" t="str">
        <f>IF('વિદ્યાર્થી માહિતી'!C96="","",IF(BS101="LEFT","LEFT",ROUND(BU101/2,0)))</f>
        <v/>
      </c>
      <c r="BW101" s="105" t="str">
        <f>IF('વિદ્યાર્થી માહિતી'!C96="","",'સિદ્ધિ+કૃપા'!V99)</f>
        <v/>
      </c>
      <c r="BX101" s="101" t="str">
        <f>IF('વિદ્યાર્થી માહિતી'!C96="","",'સિદ્ધિ+કૃપા'!W99)</f>
        <v/>
      </c>
      <c r="BY101" s="101" t="str">
        <f>IF('વિદ્યાર્થી માહિતી'!C96="","",IF(BS101="LEFT","LEFT",SUM(BV101:BX101)))</f>
        <v/>
      </c>
      <c r="BZ101" s="106" t="str">
        <f t="shared" si="21"/>
        <v/>
      </c>
      <c r="CB101" s="41" t="str">
        <f>IF('વિદ્યાર્થી માહિતી'!C96="","",'વિદ્યાર્થી માહિતી'!B96)</f>
        <v/>
      </c>
      <c r="CC101" s="41" t="str">
        <f>IF('વિદ્યાર્થી માહિતી'!C96="","",'વિદ્યાર્થી માહિતી'!C96)</f>
        <v/>
      </c>
      <c r="CD101" s="101" t="str">
        <f>IF('વિદ્યાર્થી માહિતી'!C96="","",'T-1'!L99)</f>
        <v/>
      </c>
      <c r="CE101" s="101" t="str">
        <f>IF('વિદ્યાર્થી માહિતી'!C96="","",'T-2'!L99)</f>
        <v/>
      </c>
      <c r="CF101" s="101" t="str">
        <f>IF('વિદ્યાર્થી માહિતી'!C96="","",'T-3'!K99)</f>
        <v/>
      </c>
      <c r="CG101" s="102" t="str">
        <f>IF('વિદ્યાર્થી માહિતી'!C96="","",આંતરિક!AR99)</f>
        <v/>
      </c>
      <c r="CH101" s="103" t="str">
        <f>IF('વિદ્યાર્થી માહિતી'!C96="","",ROUND(SUM(CD101:CG101),0))</f>
        <v/>
      </c>
      <c r="CI101" s="104" t="str">
        <f>IF('વિદ્યાર્થી માહિતી'!C96="","",IF(CF101="LEFT","LEFT",ROUND(CH101/2,0)))</f>
        <v/>
      </c>
      <c r="CJ101" s="105" t="str">
        <f>IF('વિદ્યાર્થી માહિતી'!C96="","",'સિદ્ધિ+કૃપા'!Y99)</f>
        <v/>
      </c>
      <c r="CK101" s="101" t="str">
        <f>IF('વિદ્યાર્થી માહિતી'!C96="","",'સિદ્ધિ+કૃપા'!Z99)</f>
        <v/>
      </c>
      <c r="CL101" s="101" t="str">
        <f>IF('વિદ્યાર્થી માહિતી'!C96="","",IF(CF101="LEFT","LEFT",SUM(CI101:CK101)))</f>
        <v/>
      </c>
      <c r="CM101" s="106" t="str">
        <f t="shared" si="22"/>
        <v/>
      </c>
      <c r="CO101" s="41" t="str">
        <f>IF('વિદ્યાર્થી માહિતી'!B96="","",'વિદ્યાર્થી માહિતી'!B96)</f>
        <v/>
      </c>
      <c r="CP101" s="41" t="str">
        <f>IF('વિદ્યાર્થી માહિતી'!C96="","",'વિદ્યાર્થી માહિતી'!C96)</f>
        <v/>
      </c>
      <c r="CQ101" s="101" t="str">
        <f>IF('વિદ્યાર્થી માહિતી'!C96="","",'T-3'!L99)</f>
        <v/>
      </c>
      <c r="CR101" s="101" t="str">
        <f>IF('વિદ્યાર્થી માહિતી'!C96="","",'T-3'!M99)</f>
        <v/>
      </c>
      <c r="CS101" s="102" t="str">
        <f>IF('વિદ્યાર્થી માહિતી'!C96="","",આંતરિક!AV99)</f>
        <v/>
      </c>
      <c r="CT101" s="104" t="str">
        <f>IF('વિદ્યાર્થી માહિતી'!C96="","",SUM(CQ101:CS101))</f>
        <v/>
      </c>
      <c r="CU101" s="105" t="str">
        <f>IF('વિદ્યાર્થી માહિતી'!C96="","",'સિદ્ધિ+કૃપા'!AB99)</f>
        <v/>
      </c>
      <c r="CV101" s="101" t="str">
        <f>IF('વિદ્યાર્થી માહિતી'!C96="","",'સિદ્ધિ+કૃપા'!AC99)</f>
        <v/>
      </c>
      <c r="CW101" s="101" t="str">
        <f>IF('વિદ્યાર્થી માહિતી'!C96="","",SUM(CT101:CV101))</f>
        <v/>
      </c>
      <c r="CX101" s="106" t="str">
        <f t="shared" si="23"/>
        <v/>
      </c>
      <c r="CZ101" s="41" t="str">
        <f>IF('વિદ્યાર્થી માહિતી'!C96="","",'વિદ્યાર્થી માહિતી'!B96)</f>
        <v/>
      </c>
      <c r="DA101" s="41" t="str">
        <f>IF('વિદ્યાર્થી માહિતી'!C96="","",'વિદ્યાર્થી માહિતી'!C96)</f>
        <v/>
      </c>
      <c r="DB101" s="101" t="str">
        <f>IF('વિદ્યાર્થી માહિતી'!C96="","",'T-3'!N99)</f>
        <v/>
      </c>
      <c r="DC101" s="101" t="str">
        <f>IF('વિદ્યાર્થી માહિતી'!C96="","",'T-3'!O99)</f>
        <v/>
      </c>
      <c r="DD101" s="102" t="str">
        <f>IF('વિદ્યાર્થી માહિતી'!C96="","",આંતરિક!AZ99)</f>
        <v/>
      </c>
      <c r="DE101" s="104" t="str">
        <f>IF('વિદ્યાર્થી માહિતી'!C96="","",SUM(DB101:DD101))</f>
        <v/>
      </c>
      <c r="DF101" s="105" t="str">
        <f>IF('વિદ્યાર્થી માહિતી'!C96="","",'સિદ્ધિ+કૃપા'!AE99)</f>
        <v/>
      </c>
      <c r="DG101" s="101" t="str">
        <f>IF('વિદ્યાર્થી માહિતી'!C96="","",'સિદ્ધિ+કૃપા'!AF99)</f>
        <v/>
      </c>
      <c r="DH101" s="101" t="str">
        <f>IF('વિદ્યાર્થી માહિતી'!C96="","",SUM(DE101:DG101))</f>
        <v/>
      </c>
      <c r="DI101" s="106" t="str">
        <f t="shared" si="24"/>
        <v/>
      </c>
      <c r="DJ101" s="25" t="str">
        <f>IF('વિદ્યાર્થી માહિતી'!M96="","",'વિદ્યાર્થી માહિતી'!M96)</f>
        <v/>
      </c>
      <c r="DK101" s="41" t="str">
        <f>IF('વિદ્યાર્થી માહિતી'!C96="","",'વિદ્યાર્થી માહિતી'!B96)</f>
        <v/>
      </c>
      <c r="DL101" s="41" t="str">
        <f>IF('વિદ્યાર્થી માહિતી'!C96="","",'વિદ્યાર્થી માહિતી'!C96)</f>
        <v/>
      </c>
      <c r="DM101" s="101" t="str">
        <f>IF('વિદ્યાર્થી માહિતી'!C96="","",'T-3'!P99)</f>
        <v/>
      </c>
      <c r="DN101" s="101" t="str">
        <f>IF('વિદ્યાર્થી માહિતી'!C96="","",'T-3'!Q99)</f>
        <v/>
      </c>
      <c r="DO101" s="102" t="str">
        <f>IF('વિદ્યાર્થી માહિતી'!C96="","",આંતરિક!BD99)</f>
        <v/>
      </c>
      <c r="DP101" s="104" t="str">
        <f>IF('વિદ્યાર્થી માહિતી'!C96="","",SUM(DM101:DO101))</f>
        <v/>
      </c>
      <c r="DQ101" s="105" t="str">
        <f>IF('વિદ્યાર્થી માહિતી'!C96="","",'સિદ્ધિ+કૃપા'!AH99)</f>
        <v/>
      </c>
      <c r="DR101" s="101" t="str">
        <f>IF('વિદ્યાર્થી માહિતી'!C96="","",'સિદ્ધિ+કૃપા'!AI99)</f>
        <v/>
      </c>
      <c r="DS101" s="101" t="str">
        <f>IF('વિદ્યાર્થી માહિતી'!C96="","",SUM(DP101:DR101))</f>
        <v/>
      </c>
      <c r="DT101" s="106" t="str">
        <f t="shared" si="25"/>
        <v/>
      </c>
      <c r="DU101" s="255" t="str">
        <f>IF('વિદ્યાર્થી માહિતી'!C96="","",IF(I101="LEFT","LEFT",IF(V101="LEFT","LEFT",IF(AI101="LEFT","LEFT",IF(AV101="LEFT","LEFT",IF(BI101="LEFT","LEFT",IF(BV101="LEFT","LEFT",IF(CI101="LEFT","LEFT","P"))))))))</f>
        <v/>
      </c>
      <c r="DV101" s="255" t="str">
        <f>IF('વિદ્યાર્થી માહિતી'!C96="","",IF(DU101="LEFT","LEFT",IF(L101&lt;33,"નાપાસ",IF(Y101&lt;33,"નાપાસ",IF(AL101&lt;33,"નાપાસ",IF(AY101&lt;33,"નાપાસ",IF(BL101&lt;33,"નાપાસ",IF(BY101&lt;33,"નાપાસ",IF(CL101&lt;33,"નાપાસ",IF(CW101&lt;33,"નાપાસ",IF(DH101&lt;33,"નાપાસ",IF(DS101&lt;33,"નાપાસ","પાસ"))))))))))))</f>
        <v/>
      </c>
      <c r="DW101" s="255" t="str">
        <f>IF('વિદ્યાર્થી માહિતી'!C96="","",IF(J101&gt;0,"સિદ્ધિગુણથી પાસ",IF(W101&gt;0,"સિદ્ધિગુણથી પાસ",IF(AJ101&gt;0,"સિદ્ધિગુણથી પાસ",IF(AW101&gt;0,"સિદ્ધિગુણથી પાસ",IF(BJ101&gt;0,"સિદ્ધિગુણથી પાસ",IF(BW101&gt;0,"સિદ્ધિગુણથી પાસ",IF(CJ101&gt;0,"સિદ્ધિગુણથી પાસ",DV101))))))))</f>
        <v/>
      </c>
      <c r="DX101" s="255" t="str">
        <f>IF('વિદ્યાર્થી માહિતી'!C96="","",IF(K101&gt;0,"કૃપાગુણથી પાસ",IF(X101&gt;0,"કૃપાગુણથી પાસ",IF(AK101&gt;0,"કૃપાગુણથી પાસ",IF(AX101&gt;0,"કૃપાગુણથી પાસ",IF(BK101&gt;0,"કૃપાગુણથી પાસ",IF(BX101&gt;0,"કૃપાગુણથી પાસ",IF(CK101&gt;0,"કૃપાગુણથી પાસ",DV101))))))))</f>
        <v/>
      </c>
      <c r="DY101" s="255" t="str">
        <f>IF('સમગ્ર પરિણામ '!DX101="કૃપાગુણથી પાસ","કૃપાગુણથી પાસ",IF(DW101="સિદ્ધિગુણથી પાસ","સિદ્ધિગુણથી પાસ",DX101))</f>
        <v/>
      </c>
      <c r="DZ101" s="130" t="str">
        <f>IF('વિદ્યાર્થી માહિતી'!C96="","",'વિદ્યાર્થી માહિતી'!G96)</f>
        <v/>
      </c>
      <c r="EA101" s="45" t="str">
        <f>'S1'!N98</f>
        <v/>
      </c>
    </row>
    <row r="102" spans="1:131" ht="23.25" customHeight="1" x14ac:dyDescent="0.2">
      <c r="A102" s="41">
        <f>'વિદ્યાર્થી માહિતી'!A97</f>
        <v>96</v>
      </c>
      <c r="B102" s="41" t="str">
        <f>IF('વિદ્યાર્થી માહિતી'!B97="","",'વિદ્યાર્થી માહિતી'!B97)</f>
        <v/>
      </c>
      <c r="C102" s="52" t="str">
        <f>IF('વિદ્યાર્થી માહિતી'!C97="","",'વિદ્યાર્થી માહિતી'!C97)</f>
        <v/>
      </c>
      <c r="D102" s="101" t="str">
        <f>IF('વિદ્યાર્થી માહિતી'!C97="","",'T-1'!F100)</f>
        <v/>
      </c>
      <c r="E102" s="101" t="str">
        <f>IF('વિદ્યાર્થી માહિતી'!C97="","",'T-2'!F100)</f>
        <v/>
      </c>
      <c r="F102" s="101" t="str">
        <f>IF('વિદ્યાર્થી માહિતી'!C97="","",'T-3'!E100)</f>
        <v/>
      </c>
      <c r="G102" s="102" t="str">
        <f>IF('વિદ્યાર્થી માહિતી'!C97="","",આંતરિક!H100)</f>
        <v/>
      </c>
      <c r="H102" s="103" t="str">
        <f t="shared" si="13"/>
        <v/>
      </c>
      <c r="I102" s="104" t="str">
        <f t="shared" si="14"/>
        <v/>
      </c>
      <c r="J102" s="105" t="str">
        <f>IF('વિદ્યાર્થી માહિતી'!C97="","",'સિદ્ધિ+કૃપા'!G100)</f>
        <v/>
      </c>
      <c r="K102" s="101" t="str">
        <f>IF('વિદ્યાર્થી માહિતી'!C97="","",'સિદ્ધિ+કૃપા'!H100)</f>
        <v/>
      </c>
      <c r="L102" s="101" t="str">
        <f t="shared" si="15"/>
        <v/>
      </c>
      <c r="M102" s="106" t="str">
        <f t="shared" si="16"/>
        <v/>
      </c>
      <c r="O102" s="41" t="str">
        <f>IF('વિદ્યાર્થી માહિતી'!B97="","",'વિદ્યાર્થી માહિતી'!B97)</f>
        <v/>
      </c>
      <c r="P102" s="41" t="str">
        <f>IF('વિદ્યાર્થી માહિતી'!C97="","",'વિદ્યાર્થી માહિતી'!C97)</f>
        <v/>
      </c>
      <c r="Q102" s="101" t="str">
        <f>IF('વિદ્યાર્થી માહિતી'!C97="","",'T-1'!G100)</f>
        <v/>
      </c>
      <c r="R102" s="101" t="str">
        <f>IF('વિદ્યાર્થી માહિતી'!C97="","",'T-2'!G100)</f>
        <v/>
      </c>
      <c r="S102" s="101" t="str">
        <f>IF('વિદ્યાર્થી માહિતી'!C97="","",'T-3'!F100)</f>
        <v/>
      </c>
      <c r="T102" s="102" t="str">
        <f>IF('વિદ્યાર્થી માહિતી'!C97="","",આંતરિક!N100)</f>
        <v/>
      </c>
      <c r="U102" s="103" t="str">
        <f>IF('વિદ્યાર્થી માહિતી'!C97="","",ROUND(SUM(Q102:T102),0))</f>
        <v/>
      </c>
      <c r="V102" s="104" t="str">
        <f>IF('વિદ્યાર્થી માહિતી'!C97="","",IF(S102="LEFT","LEFT",ROUND(U102/2,0)))</f>
        <v/>
      </c>
      <c r="W102" s="105" t="str">
        <f>IF('વિદ્યાર્થી માહિતી'!C97="","",'સિદ્ધિ+કૃપા'!J100)</f>
        <v/>
      </c>
      <c r="X102" s="101" t="str">
        <f>IF('વિદ્યાર્થી માહિતી'!C97="","",'સિદ્ધિ+કૃપા'!K100)</f>
        <v/>
      </c>
      <c r="Y102" s="101" t="str">
        <f>IF('વિદ્યાર્થી માહિતી'!C97="","",IF(S102="LEFT","LEFT",SUM(V102:X102)))</f>
        <v/>
      </c>
      <c r="Z102" s="106" t="str">
        <f t="shared" si="17"/>
        <v/>
      </c>
      <c r="AB102" s="41" t="str">
        <f>IF('વિદ્યાર્થી માહિતી'!B97="","",'વિદ્યાર્થી માહિતી'!B97)</f>
        <v/>
      </c>
      <c r="AC102" s="41" t="str">
        <f>IF('વિદ્યાર્થી માહિતી'!C97="","",'વિદ્યાર્થી માહિતી'!C97)</f>
        <v/>
      </c>
      <c r="AD102" s="101" t="str">
        <f>IF('વિદ્યાર્થી માહિતી'!C97="","",'T-1'!H100)</f>
        <v/>
      </c>
      <c r="AE102" s="101" t="str">
        <f>IF('વિદ્યાર્થી માહિતી'!C97="","",'T-2'!H100)</f>
        <v/>
      </c>
      <c r="AF102" s="101" t="str">
        <f>IF('વિદ્યાર્થી માહિતી'!C97="","",'T-3'!G100)</f>
        <v/>
      </c>
      <c r="AG102" s="102" t="str">
        <f>IF('વિદ્યાર્થી માહિતી'!C97="","",આંતરિક!T100)</f>
        <v/>
      </c>
      <c r="AH102" s="103" t="str">
        <f>IF('વિદ્યાર્થી માહિતી'!C97="","",ROUND(SUM(AD102:AG102),0))</f>
        <v/>
      </c>
      <c r="AI102" s="104" t="str">
        <f>IF('વિદ્યાર્થી માહિતી'!C97="","",IF(AF102="LEFT","LEFT",ROUND(AH102/2,0)))</f>
        <v/>
      </c>
      <c r="AJ102" s="105" t="str">
        <f>IF('વિદ્યાર્થી માહિતી'!C97="","",'સિદ્ધિ+કૃપા'!M100)</f>
        <v/>
      </c>
      <c r="AK102" s="101" t="str">
        <f>IF('વિદ્યાર્થી માહિતી'!C97="","",'સિદ્ધિ+કૃપા'!N100)</f>
        <v/>
      </c>
      <c r="AL102" s="101" t="str">
        <f>IF('વિદ્યાર્થી માહિતી'!C97="","",IF(AF102="LEFT","LEFT",SUM(AI102:AK102)))</f>
        <v/>
      </c>
      <c r="AM102" s="106" t="str">
        <f t="shared" si="18"/>
        <v/>
      </c>
      <c r="AO102" s="41" t="str">
        <f>IF('વિદ્યાર્થી માહિતી'!B97="","",'વિદ્યાર્થી માહિતી'!B97)</f>
        <v/>
      </c>
      <c r="AP102" s="41" t="str">
        <f>IF('વિદ્યાર્થી માહિતી'!C97="","",'વિદ્યાર્થી માહિતી'!C97)</f>
        <v/>
      </c>
      <c r="AQ102" s="101" t="str">
        <f>IF('વિદ્યાર્થી માહિતી'!C97="","",'T-1'!I100)</f>
        <v/>
      </c>
      <c r="AR102" s="101" t="str">
        <f>IF('વિદ્યાર્થી માહિતી'!C97="","",'T-2'!I100)</f>
        <v/>
      </c>
      <c r="AS102" s="101" t="str">
        <f>IF('વિદ્યાર્થી માહિતી'!C97="","",'T-3'!H100)</f>
        <v/>
      </c>
      <c r="AT102" s="102" t="str">
        <f>IF('વિદ્યાર્થી માહિતી'!C97="","",આંતરિક!Z100)</f>
        <v/>
      </c>
      <c r="AU102" s="103" t="str">
        <f>IF('વિદ્યાર્થી માહિતી'!C97="","",ROUND(SUM(AQ102:AT102),0))</f>
        <v/>
      </c>
      <c r="AV102" s="104" t="str">
        <f>IF('વિદ્યાર્થી માહિતી'!C97="","",IF(AS102="LEFT","LEFT",ROUND(AU102/2,0)))</f>
        <v/>
      </c>
      <c r="AW102" s="105" t="str">
        <f>IF('વિદ્યાર્થી માહિતી'!C97="","",'સિદ્ધિ+કૃપા'!P100)</f>
        <v/>
      </c>
      <c r="AX102" s="101" t="str">
        <f>IF('વિદ્યાર્થી માહિતી'!C97="","",'સિદ્ધિ+કૃપા'!Q100)</f>
        <v/>
      </c>
      <c r="AY102" s="101" t="str">
        <f>IF('વિદ્યાર્થી માહિતી'!C97="","",IF(AS102="LEFT","LEFT",SUM(AV102:AX102)))</f>
        <v/>
      </c>
      <c r="AZ102" s="106" t="str">
        <f t="shared" si="19"/>
        <v/>
      </c>
      <c r="BB102" s="41" t="str">
        <f>IF('વિદ્યાર્થી માહિતી'!C97="","",'વિદ્યાર્થી માહિતી'!B97)</f>
        <v/>
      </c>
      <c r="BC102" s="41" t="str">
        <f>IF('વિદ્યાર્થી માહિતી'!C97="","",'વિદ્યાર્થી માહિતી'!C97)</f>
        <v/>
      </c>
      <c r="BD102" s="101" t="str">
        <f>IF('વિદ્યાર્થી માહિતી'!C97="","",'T-1'!J100)</f>
        <v/>
      </c>
      <c r="BE102" s="101" t="str">
        <f>IF('વિદ્યાર્થી માહિતી'!C97="","",'T-2'!J100)</f>
        <v/>
      </c>
      <c r="BF102" s="101" t="str">
        <f>IF('વિદ્યાર્થી માહિતી'!C97="","",'T-3'!I100)</f>
        <v/>
      </c>
      <c r="BG102" s="102" t="str">
        <f>IF('વિદ્યાર્થી માહિતી'!C97="","",આંતરિક!AF100)</f>
        <v/>
      </c>
      <c r="BH102" s="103" t="str">
        <f>IF('વિદ્યાર્થી માહિતી'!C97="","",ROUND(SUM(BD102:BG102),0))</f>
        <v/>
      </c>
      <c r="BI102" s="104" t="str">
        <f>IF('વિદ્યાર્થી માહિતી'!C97="","",IF(BF102="LEFT","LEFT",ROUND(BH102/2,0)))</f>
        <v/>
      </c>
      <c r="BJ102" s="105" t="str">
        <f>IF('વિદ્યાર્થી માહિતી'!C97="","",'સિદ્ધિ+કૃપા'!S100)</f>
        <v/>
      </c>
      <c r="BK102" s="101" t="str">
        <f>IF('વિદ્યાર્થી માહિતી'!C97="","",'સિદ્ધિ+કૃપા'!T100)</f>
        <v/>
      </c>
      <c r="BL102" s="101" t="str">
        <f>IF('વિદ્યાર્થી માહિતી'!C97="","",IF(BF102="LEFT","LEFT",SUM(BI102:BK102)))</f>
        <v/>
      </c>
      <c r="BM102" s="106" t="str">
        <f t="shared" si="20"/>
        <v/>
      </c>
      <c r="BO102" s="41" t="str">
        <f>IF('વિદ્યાર્થી માહિતી'!C97="","",'વિદ્યાર્થી માહિતી'!B97)</f>
        <v/>
      </c>
      <c r="BP102" s="41" t="str">
        <f>IF('વિદ્યાર્થી માહિતી'!C97="","",'વિદ્યાર્થી માહિતી'!C97)</f>
        <v/>
      </c>
      <c r="BQ102" s="101" t="str">
        <f>IF('વિદ્યાર્થી માહિતી'!C97="","",'T-1'!K100)</f>
        <v/>
      </c>
      <c r="BR102" s="101" t="str">
        <f>IF('વિદ્યાર્થી માહિતી'!C97="","",'T-2'!K100)</f>
        <v/>
      </c>
      <c r="BS102" s="101" t="str">
        <f>IF('વિદ્યાર્થી માહિતી'!C97="","",'T-3'!J100)</f>
        <v/>
      </c>
      <c r="BT102" s="102" t="str">
        <f>IF('વિદ્યાર્થી માહિતી'!C97="","",આંતરિક!AL100)</f>
        <v/>
      </c>
      <c r="BU102" s="103" t="str">
        <f>IF('વિદ્યાર્થી માહિતી'!C97="","",ROUND(SUM(BQ102:BT102),0))</f>
        <v/>
      </c>
      <c r="BV102" s="104" t="str">
        <f>IF('વિદ્યાર્થી માહિતી'!C97="","",IF(BS102="LEFT","LEFT",ROUND(BU102/2,0)))</f>
        <v/>
      </c>
      <c r="BW102" s="105" t="str">
        <f>IF('વિદ્યાર્થી માહિતી'!C97="","",'સિદ્ધિ+કૃપા'!V100)</f>
        <v/>
      </c>
      <c r="BX102" s="101" t="str">
        <f>IF('વિદ્યાર્થી માહિતી'!C97="","",'સિદ્ધિ+કૃપા'!W100)</f>
        <v/>
      </c>
      <c r="BY102" s="101" t="str">
        <f>IF('વિદ્યાર્થી માહિતી'!C97="","",IF(BS102="LEFT","LEFT",SUM(BV102:BX102)))</f>
        <v/>
      </c>
      <c r="BZ102" s="106" t="str">
        <f t="shared" si="21"/>
        <v/>
      </c>
      <c r="CB102" s="41" t="str">
        <f>IF('વિદ્યાર્થી માહિતી'!C97="","",'વિદ્યાર્થી માહિતી'!B97)</f>
        <v/>
      </c>
      <c r="CC102" s="41" t="str">
        <f>IF('વિદ્યાર્થી માહિતી'!C97="","",'વિદ્યાર્થી માહિતી'!C97)</f>
        <v/>
      </c>
      <c r="CD102" s="101" t="str">
        <f>IF('વિદ્યાર્થી માહિતી'!C97="","",'T-1'!L100)</f>
        <v/>
      </c>
      <c r="CE102" s="101" t="str">
        <f>IF('વિદ્યાર્થી માહિતી'!C97="","",'T-2'!L100)</f>
        <v/>
      </c>
      <c r="CF102" s="101" t="str">
        <f>IF('વિદ્યાર્થી માહિતી'!C97="","",'T-3'!K100)</f>
        <v/>
      </c>
      <c r="CG102" s="102" t="str">
        <f>IF('વિદ્યાર્થી માહિતી'!C97="","",આંતરિક!AR100)</f>
        <v/>
      </c>
      <c r="CH102" s="103" t="str">
        <f>IF('વિદ્યાર્થી માહિતી'!C97="","",ROUND(SUM(CD102:CG102),0))</f>
        <v/>
      </c>
      <c r="CI102" s="104" t="str">
        <f>IF('વિદ્યાર્થી માહિતી'!C97="","",IF(CF102="LEFT","LEFT",ROUND(CH102/2,0)))</f>
        <v/>
      </c>
      <c r="CJ102" s="105" t="str">
        <f>IF('વિદ્યાર્થી માહિતી'!C97="","",'સિદ્ધિ+કૃપા'!Y100)</f>
        <v/>
      </c>
      <c r="CK102" s="101" t="str">
        <f>IF('વિદ્યાર્થી માહિતી'!C97="","",'સિદ્ધિ+કૃપા'!Z100)</f>
        <v/>
      </c>
      <c r="CL102" s="101" t="str">
        <f>IF('વિદ્યાર્થી માહિતી'!C97="","",IF(CF102="LEFT","LEFT",SUM(CI102:CK102)))</f>
        <v/>
      </c>
      <c r="CM102" s="106" t="str">
        <f t="shared" si="22"/>
        <v/>
      </c>
      <c r="CO102" s="41" t="str">
        <f>IF('વિદ્યાર્થી માહિતી'!B97="","",'વિદ્યાર્થી માહિતી'!B97)</f>
        <v/>
      </c>
      <c r="CP102" s="41" t="str">
        <f>IF('વિદ્યાર્થી માહિતી'!C97="","",'વિદ્યાર્થી માહિતી'!C97)</f>
        <v/>
      </c>
      <c r="CQ102" s="101" t="str">
        <f>IF('વિદ્યાર્થી માહિતી'!C97="","",'T-3'!L100)</f>
        <v/>
      </c>
      <c r="CR102" s="101" t="str">
        <f>IF('વિદ્યાર્થી માહિતી'!C97="","",'T-3'!M100)</f>
        <v/>
      </c>
      <c r="CS102" s="102" t="str">
        <f>IF('વિદ્યાર્થી માહિતી'!C97="","",આંતરિક!AV100)</f>
        <v/>
      </c>
      <c r="CT102" s="104" t="str">
        <f>IF('વિદ્યાર્થી માહિતી'!C97="","",SUM(CQ102:CS102))</f>
        <v/>
      </c>
      <c r="CU102" s="105" t="str">
        <f>IF('વિદ્યાર્થી માહિતી'!C97="","",'સિદ્ધિ+કૃપા'!AB100)</f>
        <v/>
      </c>
      <c r="CV102" s="101" t="str">
        <f>IF('વિદ્યાર્થી માહિતી'!C97="","",'સિદ્ધિ+કૃપા'!AC100)</f>
        <v/>
      </c>
      <c r="CW102" s="101" t="str">
        <f>IF('વિદ્યાર્થી માહિતી'!C97="","",SUM(CT102:CV102))</f>
        <v/>
      </c>
      <c r="CX102" s="106" t="str">
        <f t="shared" si="23"/>
        <v/>
      </c>
      <c r="CZ102" s="41" t="str">
        <f>IF('વિદ્યાર્થી માહિતી'!C97="","",'વિદ્યાર્થી માહિતી'!B97)</f>
        <v/>
      </c>
      <c r="DA102" s="41" t="str">
        <f>IF('વિદ્યાર્થી માહિતી'!C97="","",'વિદ્યાર્થી માહિતી'!C97)</f>
        <v/>
      </c>
      <c r="DB102" s="101" t="str">
        <f>IF('વિદ્યાર્થી માહિતી'!C97="","",'T-3'!N100)</f>
        <v/>
      </c>
      <c r="DC102" s="101" t="str">
        <f>IF('વિદ્યાર્થી માહિતી'!C97="","",'T-3'!O100)</f>
        <v/>
      </c>
      <c r="DD102" s="102" t="str">
        <f>IF('વિદ્યાર્થી માહિતી'!C97="","",આંતરિક!AZ100)</f>
        <v/>
      </c>
      <c r="DE102" s="104" t="str">
        <f>IF('વિદ્યાર્થી માહિતી'!C97="","",SUM(DB102:DD102))</f>
        <v/>
      </c>
      <c r="DF102" s="105" t="str">
        <f>IF('વિદ્યાર્થી માહિતી'!C97="","",'સિદ્ધિ+કૃપા'!AE100)</f>
        <v/>
      </c>
      <c r="DG102" s="101" t="str">
        <f>IF('વિદ્યાર્થી માહિતી'!C97="","",'સિદ્ધિ+કૃપા'!AF100)</f>
        <v/>
      </c>
      <c r="DH102" s="101" t="str">
        <f>IF('વિદ્યાર્થી માહિતી'!C97="","",SUM(DE102:DG102))</f>
        <v/>
      </c>
      <c r="DI102" s="106" t="str">
        <f t="shared" si="24"/>
        <v/>
      </c>
      <c r="DJ102" s="25" t="str">
        <f>IF('વિદ્યાર્થી માહિતી'!M97="","",'વિદ્યાર્થી માહિતી'!M97)</f>
        <v/>
      </c>
      <c r="DK102" s="41" t="str">
        <f>IF('વિદ્યાર્થી માહિતી'!C97="","",'વિદ્યાર્થી માહિતી'!B97)</f>
        <v/>
      </c>
      <c r="DL102" s="41" t="str">
        <f>IF('વિદ્યાર્થી માહિતી'!C97="","",'વિદ્યાર્થી માહિતી'!C97)</f>
        <v/>
      </c>
      <c r="DM102" s="101" t="str">
        <f>IF('વિદ્યાર્થી માહિતી'!C97="","",'T-3'!P100)</f>
        <v/>
      </c>
      <c r="DN102" s="101" t="str">
        <f>IF('વિદ્યાર્થી માહિતી'!C97="","",'T-3'!Q100)</f>
        <v/>
      </c>
      <c r="DO102" s="102" t="str">
        <f>IF('વિદ્યાર્થી માહિતી'!C97="","",આંતરિક!BD100)</f>
        <v/>
      </c>
      <c r="DP102" s="104" t="str">
        <f>IF('વિદ્યાર્થી માહિતી'!C97="","",SUM(DM102:DO102))</f>
        <v/>
      </c>
      <c r="DQ102" s="105" t="str">
        <f>IF('વિદ્યાર્થી માહિતી'!C97="","",'સિદ્ધિ+કૃપા'!AH100)</f>
        <v/>
      </c>
      <c r="DR102" s="101" t="str">
        <f>IF('વિદ્યાર્થી માહિતી'!C97="","",'સિદ્ધિ+કૃપા'!AI100)</f>
        <v/>
      </c>
      <c r="DS102" s="101" t="str">
        <f>IF('વિદ્યાર્થી માહિતી'!C97="","",SUM(DP102:DR102))</f>
        <v/>
      </c>
      <c r="DT102" s="106" t="str">
        <f t="shared" si="25"/>
        <v/>
      </c>
      <c r="DU102" s="255" t="str">
        <f>IF('વિદ્યાર્થી માહિતી'!C97="","",IF(I102="LEFT","LEFT",IF(V102="LEFT","LEFT",IF(AI102="LEFT","LEFT",IF(AV102="LEFT","LEFT",IF(BI102="LEFT","LEFT",IF(BV102="LEFT","LEFT",IF(CI102="LEFT","LEFT","P"))))))))</f>
        <v/>
      </c>
      <c r="DV102" s="255" t="str">
        <f>IF('વિદ્યાર્થી માહિતી'!C97="","",IF(DU102="LEFT","LEFT",IF(L102&lt;33,"નાપાસ",IF(Y102&lt;33,"નાપાસ",IF(AL102&lt;33,"નાપાસ",IF(AY102&lt;33,"નાપાસ",IF(BL102&lt;33,"નાપાસ",IF(BY102&lt;33,"નાપાસ",IF(CL102&lt;33,"નાપાસ",IF(CW102&lt;33,"નાપાસ",IF(DH102&lt;33,"નાપાસ",IF(DS102&lt;33,"નાપાસ","પાસ"))))))))))))</f>
        <v/>
      </c>
      <c r="DW102" s="255" t="str">
        <f>IF('વિદ્યાર્થી માહિતી'!C97="","",IF(J102&gt;0,"સિદ્ધિગુણથી પાસ",IF(W102&gt;0,"સિદ્ધિગુણથી પાસ",IF(AJ102&gt;0,"સિદ્ધિગુણથી પાસ",IF(AW102&gt;0,"સિદ્ધિગુણથી પાસ",IF(BJ102&gt;0,"સિદ્ધિગુણથી પાસ",IF(BW102&gt;0,"સિદ્ધિગુણથી પાસ",IF(CJ102&gt;0,"સિદ્ધિગુણથી પાસ",DV102))))))))</f>
        <v/>
      </c>
      <c r="DX102" s="255" t="str">
        <f>IF('વિદ્યાર્થી માહિતી'!C97="","",IF(K102&gt;0,"કૃપાગુણથી પાસ",IF(X102&gt;0,"કૃપાગુણથી પાસ",IF(AK102&gt;0,"કૃપાગુણથી પાસ",IF(AX102&gt;0,"કૃપાગુણથી પાસ",IF(BK102&gt;0,"કૃપાગુણથી પાસ",IF(BX102&gt;0,"કૃપાગુણથી પાસ",IF(CK102&gt;0,"કૃપાગુણથી પાસ",DV102))))))))</f>
        <v/>
      </c>
      <c r="DY102" s="255" t="str">
        <f>IF('સમગ્ર પરિણામ '!DX102="કૃપાગુણથી પાસ","કૃપાગુણથી પાસ",IF(DW102="સિદ્ધિગુણથી પાસ","સિદ્ધિગુણથી પાસ",DX102))</f>
        <v/>
      </c>
      <c r="DZ102" s="130" t="str">
        <f>IF('વિદ્યાર્થી માહિતી'!C97="","",'વિદ્યાર્થી માહિતી'!G97)</f>
        <v/>
      </c>
      <c r="EA102" s="45" t="str">
        <f>'S1'!N99</f>
        <v/>
      </c>
    </row>
    <row r="103" spans="1:131" ht="23.25" customHeight="1" x14ac:dyDescent="0.2">
      <c r="A103" s="41">
        <f>'વિદ્યાર્થી માહિતી'!A98</f>
        <v>97</v>
      </c>
      <c r="B103" s="41" t="str">
        <f>IF('વિદ્યાર્થી માહિતી'!B98="","",'વિદ્યાર્થી માહિતી'!B98)</f>
        <v/>
      </c>
      <c r="C103" s="52" t="str">
        <f>IF('વિદ્યાર્થી માહિતી'!C98="","",'વિદ્યાર્થી માહિતી'!C98)</f>
        <v/>
      </c>
      <c r="D103" s="101" t="str">
        <f>IF('વિદ્યાર્થી માહિતી'!C98="","",'T-1'!F101)</f>
        <v/>
      </c>
      <c r="E103" s="101" t="str">
        <f>IF('વિદ્યાર્થી માહિતી'!C98="","",'T-2'!F101)</f>
        <v/>
      </c>
      <c r="F103" s="101" t="str">
        <f>IF('વિદ્યાર્થી માહિતી'!C98="","",'T-3'!E101)</f>
        <v/>
      </c>
      <c r="G103" s="102" t="str">
        <f>IF('વિદ્યાર્થી માહિતી'!C98="","",આંતરિક!H101)</f>
        <v/>
      </c>
      <c r="H103" s="103" t="str">
        <f t="shared" si="13"/>
        <v/>
      </c>
      <c r="I103" s="104" t="str">
        <f t="shared" si="14"/>
        <v/>
      </c>
      <c r="J103" s="105" t="str">
        <f>IF('વિદ્યાર્થી માહિતી'!C98="","",'સિદ્ધિ+કૃપા'!G101)</f>
        <v/>
      </c>
      <c r="K103" s="101" t="str">
        <f>IF('વિદ્યાર્થી માહિતી'!C98="","",'સિદ્ધિ+કૃપા'!H101)</f>
        <v/>
      </c>
      <c r="L103" s="101" t="str">
        <f t="shared" si="15"/>
        <v/>
      </c>
      <c r="M103" s="106" t="str">
        <f t="shared" si="16"/>
        <v/>
      </c>
      <c r="O103" s="41" t="str">
        <f>IF('વિદ્યાર્થી માહિતી'!B98="","",'વિદ્યાર્થી માહિતી'!B98)</f>
        <v/>
      </c>
      <c r="P103" s="41" t="str">
        <f>IF('વિદ્યાર્થી માહિતી'!C98="","",'વિદ્યાર્થી માહિતી'!C98)</f>
        <v/>
      </c>
      <c r="Q103" s="101" t="str">
        <f>IF('વિદ્યાર્થી માહિતી'!C98="","",'T-1'!G101)</f>
        <v/>
      </c>
      <c r="R103" s="101" t="str">
        <f>IF('વિદ્યાર્થી માહિતી'!C98="","",'T-2'!G101)</f>
        <v/>
      </c>
      <c r="S103" s="101" t="str">
        <f>IF('વિદ્યાર્થી માહિતી'!C98="","",'T-3'!F101)</f>
        <v/>
      </c>
      <c r="T103" s="102" t="str">
        <f>IF('વિદ્યાર્થી માહિતી'!C98="","",આંતરિક!N101)</f>
        <v/>
      </c>
      <c r="U103" s="103" t="str">
        <f>IF('વિદ્યાર્થી માહિતી'!C98="","",ROUND(SUM(Q103:T103),0))</f>
        <v/>
      </c>
      <c r="V103" s="104" t="str">
        <f>IF('વિદ્યાર્થી માહિતી'!C98="","",IF(S103="LEFT","LEFT",ROUND(U103/2,0)))</f>
        <v/>
      </c>
      <c r="W103" s="105" t="str">
        <f>IF('વિદ્યાર્થી માહિતી'!C98="","",'સિદ્ધિ+કૃપા'!J101)</f>
        <v/>
      </c>
      <c r="X103" s="101" t="str">
        <f>IF('વિદ્યાર્થી માહિતી'!C98="","",'સિદ્ધિ+કૃપા'!K101)</f>
        <v/>
      </c>
      <c r="Y103" s="101" t="str">
        <f>IF('વિદ્યાર્થી માહિતી'!C98="","",IF(S103="LEFT","LEFT",SUM(V103:X103)))</f>
        <v/>
      </c>
      <c r="Z103" s="106" t="str">
        <f t="shared" si="17"/>
        <v/>
      </c>
      <c r="AB103" s="41" t="str">
        <f>IF('વિદ્યાર્થી માહિતી'!B98="","",'વિદ્યાર્થી માહિતી'!B98)</f>
        <v/>
      </c>
      <c r="AC103" s="41" t="str">
        <f>IF('વિદ્યાર્થી માહિતી'!C98="","",'વિદ્યાર્થી માહિતી'!C98)</f>
        <v/>
      </c>
      <c r="AD103" s="101" t="str">
        <f>IF('વિદ્યાર્થી માહિતી'!C98="","",'T-1'!H101)</f>
        <v/>
      </c>
      <c r="AE103" s="101" t="str">
        <f>IF('વિદ્યાર્થી માહિતી'!C98="","",'T-2'!H101)</f>
        <v/>
      </c>
      <c r="AF103" s="101" t="str">
        <f>IF('વિદ્યાર્થી માહિતી'!C98="","",'T-3'!G101)</f>
        <v/>
      </c>
      <c r="AG103" s="102" t="str">
        <f>IF('વિદ્યાર્થી માહિતી'!C98="","",આંતરિક!T101)</f>
        <v/>
      </c>
      <c r="AH103" s="103" t="str">
        <f>IF('વિદ્યાર્થી માહિતી'!C98="","",ROUND(SUM(AD103:AG103),0))</f>
        <v/>
      </c>
      <c r="AI103" s="104" t="str">
        <f>IF('વિદ્યાર્થી માહિતી'!C98="","",IF(AF103="LEFT","LEFT",ROUND(AH103/2,0)))</f>
        <v/>
      </c>
      <c r="AJ103" s="105" t="str">
        <f>IF('વિદ્યાર્થી માહિતી'!C98="","",'સિદ્ધિ+કૃપા'!M101)</f>
        <v/>
      </c>
      <c r="AK103" s="101" t="str">
        <f>IF('વિદ્યાર્થી માહિતી'!C98="","",'સિદ્ધિ+કૃપા'!N101)</f>
        <v/>
      </c>
      <c r="AL103" s="101" t="str">
        <f>IF('વિદ્યાર્થી માહિતી'!C98="","",IF(AF103="LEFT","LEFT",SUM(AI103:AK103)))</f>
        <v/>
      </c>
      <c r="AM103" s="106" t="str">
        <f t="shared" si="18"/>
        <v/>
      </c>
      <c r="AO103" s="41" t="str">
        <f>IF('વિદ્યાર્થી માહિતી'!B98="","",'વિદ્યાર્થી માહિતી'!B98)</f>
        <v/>
      </c>
      <c r="AP103" s="41" t="str">
        <f>IF('વિદ્યાર્થી માહિતી'!C98="","",'વિદ્યાર્થી માહિતી'!C98)</f>
        <v/>
      </c>
      <c r="AQ103" s="101" t="str">
        <f>IF('વિદ્યાર્થી માહિતી'!C98="","",'T-1'!I101)</f>
        <v/>
      </c>
      <c r="AR103" s="101" t="str">
        <f>IF('વિદ્યાર્થી માહિતી'!C98="","",'T-2'!I101)</f>
        <v/>
      </c>
      <c r="AS103" s="101" t="str">
        <f>IF('વિદ્યાર્થી માહિતી'!C98="","",'T-3'!H101)</f>
        <v/>
      </c>
      <c r="AT103" s="102" t="str">
        <f>IF('વિદ્યાર્થી માહિતી'!C98="","",આંતરિક!Z101)</f>
        <v/>
      </c>
      <c r="AU103" s="103" t="str">
        <f>IF('વિદ્યાર્થી માહિતી'!C98="","",ROUND(SUM(AQ103:AT103),0))</f>
        <v/>
      </c>
      <c r="AV103" s="104" t="str">
        <f>IF('વિદ્યાર્થી માહિતી'!C98="","",IF(AS103="LEFT","LEFT",ROUND(AU103/2,0)))</f>
        <v/>
      </c>
      <c r="AW103" s="105" t="str">
        <f>IF('વિદ્યાર્થી માહિતી'!C98="","",'સિદ્ધિ+કૃપા'!P101)</f>
        <v/>
      </c>
      <c r="AX103" s="101" t="str">
        <f>IF('વિદ્યાર્થી માહિતી'!C98="","",'સિદ્ધિ+કૃપા'!Q101)</f>
        <v/>
      </c>
      <c r="AY103" s="101" t="str">
        <f>IF('વિદ્યાર્થી માહિતી'!C98="","",IF(AS103="LEFT","LEFT",SUM(AV103:AX103)))</f>
        <v/>
      </c>
      <c r="AZ103" s="106" t="str">
        <f t="shared" si="19"/>
        <v/>
      </c>
      <c r="BB103" s="41" t="str">
        <f>IF('વિદ્યાર્થી માહિતી'!C98="","",'વિદ્યાર્થી માહિતી'!B98)</f>
        <v/>
      </c>
      <c r="BC103" s="41" t="str">
        <f>IF('વિદ્યાર્થી માહિતી'!C98="","",'વિદ્યાર્થી માહિતી'!C98)</f>
        <v/>
      </c>
      <c r="BD103" s="101" t="str">
        <f>IF('વિદ્યાર્થી માહિતી'!C98="","",'T-1'!J101)</f>
        <v/>
      </c>
      <c r="BE103" s="101" t="str">
        <f>IF('વિદ્યાર્થી માહિતી'!C98="","",'T-2'!J101)</f>
        <v/>
      </c>
      <c r="BF103" s="101" t="str">
        <f>IF('વિદ્યાર્થી માહિતી'!C98="","",'T-3'!I101)</f>
        <v/>
      </c>
      <c r="BG103" s="102" t="str">
        <f>IF('વિદ્યાર્થી માહિતી'!C98="","",આંતરિક!AF101)</f>
        <v/>
      </c>
      <c r="BH103" s="103" t="str">
        <f>IF('વિદ્યાર્થી માહિતી'!C98="","",ROUND(SUM(BD103:BG103),0))</f>
        <v/>
      </c>
      <c r="BI103" s="104" t="str">
        <f>IF('વિદ્યાર્થી માહિતી'!C98="","",IF(BF103="LEFT","LEFT",ROUND(BH103/2,0)))</f>
        <v/>
      </c>
      <c r="BJ103" s="105" t="str">
        <f>IF('વિદ્યાર્થી માહિતી'!C98="","",'સિદ્ધિ+કૃપા'!S101)</f>
        <v/>
      </c>
      <c r="BK103" s="101" t="str">
        <f>IF('વિદ્યાર્થી માહિતી'!C98="","",'સિદ્ધિ+કૃપા'!T101)</f>
        <v/>
      </c>
      <c r="BL103" s="101" t="str">
        <f>IF('વિદ્યાર્થી માહિતી'!C98="","",IF(BF103="LEFT","LEFT",SUM(BI103:BK103)))</f>
        <v/>
      </c>
      <c r="BM103" s="106" t="str">
        <f t="shared" si="20"/>
        <v/>
      </c>
      <c r="BO103" s="41" t="str">
        <f>IF('વિદ્યાર્થી માહિતી'!C98="","",'વિદ્યાર્થી માહિતી'!B98)</f>
        <v/>
      </c>
      <c r="BP103" s="41" t="str">
        <f>IF('વિદ્યાર્થી માહિતી'!C98="","",'વિદ્યાર્થી માહિતી'!C98)</f>
        <v/>
      </c>
      <c r="BQ103" s="101" t="str">
        <f>IF('વિદ્યાર્થી માહિતી'!C98="","",'T-1'!K101)</f>
        <v/>
      </c>
      <c r="BR103" s="101" t="str">
        <f>IF('વિદ્યાર્થી માહિતી'!C98="","",'T-2'!K101)</f>
        <v/>
      </c>
      <c r="BS103" s="101" t="str">
        <f>IF('વિદ્યાર્થી માહિતી'!C98="","",'T-3'!J101)</f>
        <v/>
      </c>
      <c r="BT103" s="102" t="str">
        <f>IF('વિદ્યાર્થી માહિતી'!C98="","",આંતરિક!AL101)</f>
        <v/>
      </c>
      <c r="BU103" s="103" t="str">
        <f>IF('વિદ્યાર્થી માહિતી'!C98="","",ROUND(SUM(BQ103:BT103),0))</f>
        <v/>
      </c>
      <c r="BV103" s="104" t="str">
        <f>IF('વિદ્યાર્થી માહિતી'!C98="","",IF(BS103="LEFT","LEFT",ROUND(BU103/2,0)))</f>
        <v/>
      </c>
      <c r="BW103" s="105" t="str">
        <f>IF('વિદ્યાર્થી માહિતી'!C98="","",'સિદ્ધિ+કૃપા'!V101)</f>
        <v/>
      </c>
      <c r="BX103" s="101" t="str">
        <f>IF('વિદ્યાર્થી માહિતી'!C98="","",'સિદ્ધિ+કૃપા'!W101)</f>
        <v/>
      </c>
      <c r="BY103" s="101" t="str">
        <f>IF('વિદ્યાર્થી માહિતી'!C98="","",IF(BS103="LEFT","LEFT",SUM(BV103:BX103)))</f>
        <v/>
      </c>
      <c r="BZ103" s="106" t="str">
        <f t="shared" si="21"/>
        <v/>
      </c>
      <c r="CB103" s="41" t="str">
        <f>IF('વિદ્યાર્થી માહિતી'!C98="","",'વિદ્યાર્થી માહિતી'!B98)</f>
        <v/>
      </c>
      <c r="CC103" s="41" t="str">
        <f>IF('વિદ્યાર્થી માહિતી'!C98="","",'વિદ્યાર્થી માહિતી'!C98)</f>
        <v/>
      </c>
      <c r="CD103" s="101" t="str">
        <f>IF('વિદ્યાર્થી માહિતી'!C98="","",'T-1'!L101)</f>
        <v/>
      </c>
      <c r="CE103" s="101" t="str">
        <f>IF('વિદ્યાર્થી માહિતી'!C98="","",'T-2'!L101)</f>
        <v/>
      </c>
      <c r="CF103" s="101" t="str">
        <f>IF('વિદ્યાર્થી માહિતી'!C98="","",'T-3'!K101)</f>
        <v/>
      </c>
      <c r="CG103" s="102" t="str">
        <f>IF('વિદ્યાર્થી માહિતી'!C98="","",આંતરિક!AR101)</f>
        <v/>
      </c>
      <c r="CH103" s="103" t="str">
        <f>IF('વિદ્યાર્થી માહિતી'!C98="","",ROUND(SUM(CD103:CG103),0))</f>
        <v/>
      </c>
      <c r="CI103" s="104" t="str">
        <f>IF('વિદ્યાર્થી માહિતી'!C98="","",IF(CF103="LEFT","LEFT",ROUND(CH103/2,0)))</f>
        <v/>
      </c>
      <c r="CJ103" s="105" t="str">
        <f>IF('વિદ્યાર્થી માહિતી'!C98="","",'સિદ્ધિ+કૃપા'!Y101)</f>
        <v/>
      </c>
      <c r="CK103" s="101" t="str">
        <f>IF('વિદ્યાર્થી માહિતી'!C98="","",'સિદ્ધિ+કૃપા'!Z101)</f>
        <v/>
      </c>
      <c r="CL103" s="101" t="str">
        <f>IF('વિદ્યાર્થી માહિતી'!C98="","",IF(CF103="LEFT","LEFT",SUM(CI103:CK103)))</f>
        <v/>
      </c>
      <c r="CM103" s="106" t="str">
        <f t="shared" si="22"/>
        <v/>
      </c>
      <c r="CO103" s="41" t="str">
        <f>IF('વિદ્યાર્થી માહિતી'!B98="","",'વિદ્યાર્થી માહિતી'!B98)</f>
        <v/>
      </c>
      <c r="CP103" s="41" t="str">
        <f>IF('વિદ્યાર્થી માહિતી'!C98="","",'વિદ્યાર્થી માહિતી'!C98)</f>
        <v/>
      </c>
      <c r="CQ103" s="101" t="str">
        <f>IF('વિદ્યાર્થી માહિતી'!C98="","",'T-3'!L101)</f>
        <v/>
      </c>
      <c r="CR103" s="101" t="str">
        <f>IF('વિદ્યાર્થી માહિતી'!C98="","",'T-3'!M101)</f>
        <v/>
      </c>
      <c r="CS103" s="102" t="str">
        <f>IF('વિદ્યાર્થી માહિતી'!C98="","",આંતરિક!AV101)</f>
        <v/>
      </c>
      <c r="CT103" s="104" t="str">
        <f>IF('વિદ્યાર્થી માહિતી'!C98="","",SUM(CQ103:CS103))</f>
        <v/>
      </c>
      <c r="CU103" s="105" t="str">
        <f>IF('વિદ્યાર્થી માહિતી'!C98="","",'સિદ્ધિ+કૃપા'!AB101)</f>
        <v/>
      </c>
      <c r="CV103" s="101" t="str">
        <f>IF('વિદ્યાર્થી માહિતી'!C98="","",'સિદ્ધિ+કૃપા'!AC101)</f>
        <v/>
      </c>
      <c r="CW103" s="101" t="str">
        <f>IF('વિદ્યાર્થી માહિતી'!C98="","",SUM(CT103:CV103))</f>
        <v/>
      </c>
      <c r="CX103" s="106" t="str">
        <f t="shared" si="23"/>
        <v/>
      </c>
      <c r="CZ103" s="41" t="str">
        <f>IF('વિદ્યાર્થી માહિતી'!C98="","",'વિદ્યાર્થી માહિતી'!B98)</f>
        <v/>
      </c>
      <c r="DA103" s="41" t="str">
        <f>IF('વિદ્યાર્થી માહિતી'!C98="","",'વિદ્યાર્થી માહિતી'!C98)</f>
        <v/>
      </c>
      <c r="DB103" s="101" t="str">
        <f>IF('વિદ્યાર્થી માહિતી'!C98="","",'T-3'!N101)</f>
        <v/>
      </c>
      <c r="DC103" s="101" t="str">
        <f>IF('વિદ્યાર્થી માહિતી'!C98="","",'T-3'!O101)</f>
        <v/>
      </c>
      <c r="DD103" s="102" t="str">
        <f>IF('વિદ્યાર્થી માહિતી'!C98="","",આંતરિક!AZ101)</f>
        <v/>
      </c>
      <c r="DE103" s="104" t="str">
        <f>IF('વિદ્યાર્થી માહિતી'!C98="","",SUM(DB103:DD103))</f>
        <v/>
      </c>
      <c r="DF103" s="105" t="str">
        <f>IF('વિદ્યાર્થી માહિતી'!C98="","",'સિદ્ધિ+કૃપા'!AE101)</f>
        <v/>
      </c>
      <c r="DG103" s="101" t="str">
        <f>IF('વિદ્યાર્થી માહિતી'!C98="","",'સિદ્ધિ+કૃપા'!AF101)</f>
        <v/>
      </c>
      <c r="DH103" s="101" t="str">
        <f>IF('વિદ્યાર્થી માહિતી'!C98="","",SUM(DE103:DG103))</f>
        <v/>
      </c>
      <c r="DI103" s="106" t="str">
        <f t="shared" si="24"/>
        <v/>
      </c>
      <c r="DJ103" s="25" t="str">
        <f>IF('વિદ્યાર્થી માહિતી'!M98="","",'વિદ્યાર્થી માહિતી'!M98)</f>
        <v/>
      </c>
      <c r="DK103" s="41" t="str">
        <f>IF('વિદ્યાર્થી માહિતી'!C98="","",'વિદ્યાર્થી માહિતી'!B98)</f>
        <v/>
      </c>
      <c r="DL103" s="41" t="str">
        <f>IF('વિદ્યાર્થી માહિતી'!C98="","",'વિદ્યાર્થી માહિતી'!C98)</f>
        <v/>
      </c>
      <c r="DM103" s="101" t="str">
        <f>IF('વિદ્યાર્થી માહિતી'!C98="","",'T-3'!P101)</f>
        <v/>
      </c>
      <c r="DN103" s="101" t="str">
        <f>IF('વિદ્યાર્થી માહિતી'!C98="","",'T-3'!Q101)</f>
        <v/>
      </c>
      <c r="DO103" s="102" t="str">
        <f>IF('વિદ્યાર્થી માહિતી'!C98="","",આંતરિક!BD101)</f>
        <v/>
      </c>
      <c r="DP103" s="104" t="str">
        <f>IF('વિદ્યાર્થી માહિતી'!C98="","",SUM(DM103:DO103))</f>
        <v/>
      </c>
      <c r="DQ103" s="105" t="str">
        <f>IF('વિદ્યાર્થી માહિતી'!C98="","",'સિદ્ધિ+કૃપા'!AH101)</f>
        <v/>
      </c>
      <c r="DR103" s="101" t="str">
        <f>IF('વિદ્યાર્થી માહિતી'!C98="","",'સિદ્ધિ+કૃપા'!AI101)</f>
        <v/>
      </c>
      <c r="DS103" s="101" t="str">
        <f>IF('વિદ્યાર્થી માહિતી'!C98="","",SUM(DP103:DR103))</f>
        <v/>
      </c>
      <c r="DT103" s="106" t="str">
        <f t="shared" si="25"/>
        <v/>
      </c>
      <c r="DU103" s="255" t="str">
        <f>IF('વિદ્યાર્થી માહિતી'!C98="","",IF(I103="LEFT","LEFT",IF(V103="LEFT","LEFT",IF(AI103="LEFT","LEFT",IF(AV103="LEFT","LEFT",IF(BI103="LEFT","LEFT",IF(BV103="LEFT","LEFT",IF(CI103="LEFT","LEFT","P"))))))))</f>
        <v/>
      </c>
      <c r="DV103" s="255" t="str">
        <f>IF('વિદ્યાર્થી માહિતી'!C98="","",IF(DU103="LEFT","LEFT",IF(L103&lt;33,"નાપાસ",IF(Y103&lt;33,"નાપાસ",IF(AL103&lt;33,"નાપાસ",IF(AY103&lt;33,"નાપાસ",IF(BL103&lt;33,"નાપાસ",IF(BY103&lt;33,"નાપાસ",IF(CL103&lt;33,"નાપાસ",IF(CW103&lt;33,"નાપાસ",IF(DH103&lt;33,"નાપાસ",IF(DS103&lt;33,"નાપાસ","પાસ"))))))))))))</f>
        <v/>
      </c>
      <c r="DW103" s="255" t="str">
        <f>IF('વિદ્યાર્થી માહિતી'!C98="","",IF(J103&gt;0,"સિદ્ધિગુણથી પાસ",IF(W103&gt;0,"સિદ્ધિગુણથી પાસ",IF(AJ103&gt;0,"સિદ્ધિગુણથી પાસ",IF(AW103&gt;0,"સિદ્ધિગુણથી પાસ",IF(BJ103&gt;0,"સિદ્ધિગુણથી પાસ",IF(BW103&gt;0,"સિદ્ધિગુણથી પાસ",IF(CJ103&gt;0,"સિદ્ધિગુણથી પાસ",DV103))))))))</f>
        <v/>
      </c>
      <c r="DX103" s="255" t="str">
        <f>IF('વિદ્યાર્થી માહિતી'!C98="","",IF(K103&gt;0,"કૃપાગુણથી પાસ",IF(X103&gt;0,"કૃપાગુણથી પાસ",IF(AK103&gt;0,"કૃપાગુણથી પાસ",IF(AX103&gt;0,"કૃપાગુણથી પાસ",IF(BK103&gt;0,"કૃપાગુણથી પાસ",IF(BX103&gt;0,"કૃપાગુણથી પાસ",IF(CK103&gt;0,"કૃપાગુણથી પાસ",DV103))))))))</f>
        <v/>
      </c>
      <c r="DY103" s="255" t="str">
        <f>IF('સમગ્ર પરિણામ '!DX103="કૃપાગુણથી પાસ","કૃપાગુણથી પાસ",IF(DW103="સિદ્ધિગુણથી પાસ","સિદ્ધિગુણથી પાસ",DX103))</f>
        <v/>
      </c>
      <c r="DZ103" s="130" t="str">
        <f>IF('વિદ્યાર્થી માહિતી'!C98="","",'વિદ્યાર્થી માહિતી'!G98)</f>
        <v/>
      </c>
      <c r="EA103" s="45" t="str">
        <f>'S1'!N100</f>
        <v/>
      </c>
    </row>
    <row r="104" spans="1:131" ht="23.25" customHeight="1" x14ac:dyDescent="0.2">
      <c r="A104" s="41">
        <f>'વિદ્યાર્થી માહિતી'!A99</f>
        <v>98</v>
      </c>
      <c r="B104" s="41" t="str">
        <f>IF('વિદ્યાર્થી માહિતી'!B99="","",'વિદ્યાર્થી માહિતી'!B99)</f>
        <v/>
      </c>
      <c r="C104" s="52" t="str">
        <f>IF('વિદ્યાર્થી માહિતી'!C99="","",'વિદ્યાર્થી માહિતી'!C99)</f>
        <v/>
      </c>
      <c r="D104" s="101" t="str">
        <f>IF('વિદ્યાર્થી માહિતી'!C99="","",'T-1'!F102)</f>
        <v/>
      </c>
      <c r="E104" s="101" t="str">
        <f>IF('વિદ્યાર્થી માહિતી'!C99="","",'T-2'!F102)</f>
        <v/>
      </c>
      <c r="F104" s="101" t="str">
        <f>IF('વિદ્યાર્થી માહિતી'!C99="","",'T-3'!E102)</f>
        <v/>
      </c>
      <c r="G104" s="102" t="str">
        <f>IF('વિદ્યાર્થી માહિતી'!C99="","",આંતરિક!H102)</f>
        <v/>
      </c>
      <c r="H104" s="103" t="str">
        <f t="shared" si="13"/>
        <v/>
      </c>
      <c r="I104" s="104" t="str">
        <f t="shared" si="14"/>
        <v/>
      </c>
      <c r="J104" s="105" t="str">
        <f>IF('વિદ્યાર્થી માહિતી'!C99="","",'સિદ્ધિ+કૃપા'!G102)</f>
        <v/>
      </c>
      <c r="K104" s="101" t="str">
        <f>IF('વિદ્યાર્થી માહિતી'!C99="","",'સિદ્ધિ+કૃપા'!H102)</f>
        <v/>
      </c>
      <c r="L104" s="101" t="str">
        <f t="shared" si="15"/>
        <v/>
      </c>
      <c r="M104" s="106" t="str">
        <f t="shared" si="16"/>
        <v/>
      </c>
      <c r="O104" s="41" t="str">
        <f>IF('વિદ્યાર્થી માહિતી'!B99="","",'વિદ્યાર્થી માહિતી'!B99)</f>
        <v/>
      </c>
      <c r="P104" s="41" t="str">
        <f>IF('વિદ્યાર્થી માહિતી'!C99="","",'વિદ્યાર્થી માહિતી'!C99)</f>
        <v/>
      </c>
      <c r="Q104" s="101" t="str">
        <f>IF('વિદ્યાર્થી માહિતી'!C99="","",'T-1'!G102)</f>
        <v/>
      </c>
      <c r="R104" s="101" t="str">
        <f>IF('વિદ્યાર્થી માહિતી'!C99="","",'T-2'!G102)</f>
        <v/>
      </c>
      <c r="S104" s="101" t="str">
        <f>IF('વિદ્યાર્થી માહિતી'!C99="","",'T-3'!F102)</f>
        <v/>
      </c>
      <c r="T104" s="102" t="str">
        <f>IF('વિદ્યાર્થી માહિતી'!C99="","",આંતરિક!N102)</f>
        <v/>
      </c>
      <c r="U104" s="103" t="str">
        <f>IF('વિદ્યાર્થી માહિતી'!C99="","",ROUND(SUM(Q104:T104),0))</f>
        <v/>
      </c>
      <c r="V104" s="104" t="str">
        <f>IF('વિદ્યાર્થી માહિતી'!C99="","",IF(S104="LEFT","LEFT",ROUND(U104/2,0)))</f>
        <v/>
      </c>
      <c r="W104" s="105" t="str">
        <f>IF('વિદ્યાર્થી માહિતી'!C99="","",'સિદ્ધિ+કૃપા'!J102)</f>
        <v/>
      </c>
      <c r="X104" s="101" t="str">
        <f>IF('વિદ્યાર્થી માહિતી'!C99="","",'સિદ્ધિ+કૃપા'!K102)</f>
        <v/>
      </c>
      <c r="Y104" s="101" t="str">
        <f>IF('વિદ્યાર્થી માહિતી'!C99="","",IF(S104="LEFT","LEFT",SUM(V104:X104)))</f>
        <v/>
      </c>
      <c r="Z104" s="106" t="str">
        <f t="shared" si="17"/>
        <v/>
      </c>
      <c r="AB104" s="41" t="str">
        <f>IF('વિદ્યાર્થી માહિતી'!B99="","",'વિદ્યાર્થી માહિતી'!B99)</f>
        <v/>
      </c>
      <c r="AC104" s="41" t="str">
        <f>IF('વિદ્યાર્થી માહિતી'!C99="","",'વિદ્યાર્થી માહિતી'!C99)</f>
        <v/>
      </c>
      <c r="AD104" s="101" t="str">
        <f>IF('વિદ્યાર્થી માહિતી'!C99="","",'T-1'!H102)</f>
        <v/>
      </c>
      <c r="AE104" s="101" t="str">
        <f>IF('વિદ્યાર્થી માહિતી'!C99="","",'T-2'!H102)</f>
        <v/>
      </c>
      <c r="AF104" s="101" t="str">
        <f>IF('વિદ્યાર્થી માહિતી'!C99="","",'T-3'!G102)</f>
        <v/>
      </c>
      <c r="AG104" s="102" t="str">
        <f>IF('વિદ્યાર્થી માહિતી'!C99="","",આંતરિક!T102)</f>
        <v/>
      </c>
      <c r="AH104" s="103" t="str">
        <f>IF('વિદ્યાર્થી માહિતી'!C99="","",ROUND(SUM(AD104:AG104),0))</f>
        <v/>
      </c>
      <c r="AI104" s="104" t="str">
        <f>IF('વિદ્યાર્થી માહિતી'!C99="","",IF(AF104="LEFT","LEFT",ROUND(AH104/2,0)))</f>
        <v/>
      </c>
      <c r="AJ104" s="105" t="str">
        <f>IF('વિદ્યાર્થી માહિતી'!C99="","",'સિદ્ધિ+કૃપા'!M102)</f>
        <v/>
      </c>
      <c r="AK104" s="101" t="str">
        <f>IF('વિદ્યાર્થી માહિતી'!C99="","",'સિદ્ધિ+કૃપા'!N102)</f>
        <v/>
      </c>
      <c r="AL104" s="101" t="str">
        <f>IF('વિદ્યાર્થી માહિતી'!C99="","",IF(AF104="LEFT","LEFT",SUM(AI104:AK104)))</f>
        <v/>
      </c>
      <c r="AM104" s="106" t="str">
        <f t="shared" si="18"/>
        <v/>
      </c>
      <c r="AO104" s="41" t="str">
        <f>IF('વિદ્યાર્થી માહિતી'!B99="","",'વિદ્યાર્થી માહિતી'!B99)</f>
        <v/>
      </c>
      <c r="AP104" s="41" t="str">
        <f>IF('વિદ્યાર્થી માહિતી'!C99="","",'વિદ્યાર્થી માહિતી'!C99)</f>
        <v/>
      </c>
      <c r="AQ104" s="101" t="str">
        <f>IF('વિદ્યાર્થી માહિતી'!C99="","",'T-1'!I102)</f>
        <v/>
      </c>
      <c r="AR104" s="101" t="str">
        <f>IF('વિદ્યાર્થી માહિતી'!C99="","",'T-2'!I102)</f>
        <v/>
      </c>
      <c r="AS104" s="101" t="str">
        <f>IF('વિદ્યાર્થી માહિતી'!C99="","",'T-3'!H102)</f>
        <v/>
      </c>
      <c r="AT104" s="102" t="str">
        <f>IF('વિદ્યાર્થી માહિતી'!C99="","",આંતરિક!Z102)</f>
        <v/>
      </c>
      <c r="AU104" s="103" t="str">
        <f>IF('વિદ્યાર્થી માહિતી'!C99="","",ROUND(SUM(AQ104:AT104),0))</f>
        <v/>
      </c>
      <c r="AV104" s="104" t="str">
        <f>IF('વિદ્યાર્થી માહિતી'!C99="","",IF(AS104="LEFT","LEFT",ROUND(AU104/2,0)))</f>
        <v/>
      </c>
      <c r="AW104" s="105" t="str">
        <f>IF('વિદ્યાર્થી માહિતી'!C99="","",'સિદ્ધિ+કૃપા'!P102)</f>
        <v/>
      </c>
      <c r="AX104" s="101" t="str">
        <f>IF('વિદ્યાર્થી માહિતી'!C99="","",'સિદ્ધિ+કૃપા'!Q102)</f>
        <v/>
      </c>
      <c r="AY104" s="101" t="str">
        <f>IF('વિદ્યાર્થી માહિતી'!C99="","",IF(AS104="LEFT","LEFT",SUM(AV104:AX104)))</f>
        <v/>
      </c>
      <c r="AZ104" s="106" t="str">
        <f t="shared" si="19"/>
        <v/>
      </c>
      <c r="BB104" s="41" t="str">
        <f>IF('વિદ્યાર્થી માહિતી'!C99="","",'વિદ્યાર્થી માહિતી'!B99)</f>
        <v/>
      </c>
      <c r="BC104" s="41" t="str">
        <f>IF('વિદ્યાર્થી માહિતી'!C99="","",'વિદ્યાર્થી માહિતી'!C99)</f>
        <v/>
      </c>
      <c r="BD104" s="101" t="str">
        <f>IF('વિદ્યાર્થી માહિતી'!C99="","",'T-1'!J102)</f>
        <v/>
      </c>
      <c r="BE104" s="101" t="str">
        <f>IF('વિદ્યાર્થી માહિતી'!C99="","",'T-2'!J102)</f>
        <v/>
      </c>
      <c r="BF104" s="101" t="str">
        <f>IF('વિદ્યાર્થી માહિતી'!C99="","",'T-3'!I102)</f>
        <v/>
      </c>
      <c r="BG104" s="102" t="str">
        <f>IF('વિદ્યાર્થી માહિતી'!C99="","",આંતરિક!AF102)</f>
        <v/>
      </c>
      <c r="BH104" s="103" t="str">
        <f>IF('વિદ્યાર્થી માહિતી'!C99="","",ROUND(SUM(BD104:BG104),0))</f>
        <v/>
      </c>
      <c r="BI104" s="104" t="str">
        <f>IF('વિદ્યાર્થી માહિતી'!C99="","",IF(BF104="LEFT","LEFT",ROUND(BH104/2,0)))</f>
        <v/>
      </c>
      <c r="BJ104" s="105" t="str">
        <f>IF('વિદ્યાર્થી માહિતી'!C99="","",'સિદ્ધિ+કૃપા'!S102)</f>
        <v/>
      </c>
      <c r="BK104" s="101" t="str">
        <f>IF('વિદ્યાર્થી માહિતી'!C99="","",'સિદ્ધિ+કૃપા'!T102)</f>
        <v/>
      </c>
      <c r="BL104" s="101" t="str">
        <f>IF('વિદ્યાર્થી માહિતી'!C99="","",IF(BF104="LEFT","LEFT",SUM(BI104:BK104)))</f>
        <v/>
      </c>
      <c r="BM104" s="106" t="str">
        <f t="shared" si="20"/>
        <v/>
      </c>
      <c r="BO104" s="41" t="str">
        <f>IF('વિદ્યાર્થી માહિતી'!C99="","",'વિદ્યાર્થી માહિતી'!B99)</f>
        <v/>
      </c>
      <c r="BP104" s="41" t="str">
        <f>IF('વિદ્યાર્થી માહિતી'!C99="","",'વિદ્યાર્થી માહિતી'!C99)</f>
        <v/>
      </c>
      <c r="BQ104" s="101" t="str">
        <f>IF('વિદ્યાર્થી માહિતી'!C99="","",'T-1'!K102)</f>
        <v/>
      </c>
      <c r="BR104" s="101" t="str">
        <f>IF('વિદ્યાર્થી માહિતી'!C99="","",'T-2'!K102)</f>
        <v/>
      </c>
      <c r="BS104" s="101" t="str">
        <f>IF('વિદ્યાર્થી માહિતી'!C99="","",'T-3'!J102)</f>
        <v/>
      </c>
      <c r="BT104" s="102" t="str">
        <f>IF('વિદ્યાર્થી માહિતી'!C99="","",આંતરિક!AL102)</f>
        <v/>
      </c>
      <c r="BU104" s="103" t="str">
        <f>IF('વિદ્યાર્થી માહિતી'!C99="","",ROUND(SUM(BQ104:BT104),0))</f>
        <v/>
      </c>
      <c r="BV104" s="104" t="str">
        <f>IF('વિદ્યાર્થી માહિતી'!C99="","",IF(BS104="LEFT","LEFT",ROUND(BU104/2,0)))</f>
        <v/>
      </c>
      <c r="BW104" s="105" t="str">
        <f>IF('વિદ્યાર્થી માહિતી'!C99="","",'સિદ્ધિ+કૃપા'!V102)</f>
        <v/>
      </c>
      <c r="BX104" s="101" t="str">
        <f>IF('વિદ્યાર્થી માહિતી'!C99="","",'સિદ્ધિ+કૃપા'!W102)</f>
        <v/>
      </c>
      <c r="BY104" s="101" t="str">
        <f>IF('વિદ્યાર્થી માહિતી'!C99="","",IF(BS104="LEFT","LEFT",SUM(BV104:BX104)))</f>
        <v/>
      </c>
      <c r="BZ104" s="106" t="str">
        <f t="shared" si="21"/>
        <v/>
      </c>
      <c r="CB104" s="41" t="str">
        <f>IF('વિદ્યાર્થી માહિતી'!C99="","",'વિદ્યાર્થી માહિતી'!B99)</f>
        <v/>
      </c>
      <c r="CC104" s="41" t="str">
        <f>IF('વિદ્યાર્થી માહિતી'!C99="","",'વિદ્યાર્થી માહિતી'!C99)</f>
        <v/>
      </c>
      <c r="CD104" s="101" t="str">
        <f>IF('વિદ્યાર્થી માહિતી'!C99="","",'T-1'!L102)</f>
        <v/>
      </c>
      <c r="CE104" s="101" t="str">
        <f>IF('વિદ્યાર્થી માહિતી'!C99="","",'T-2'!L102)</f>
        <v/>
      </c>
      <c r="CF104" s="101" t="str">
        <f>IF('વિદ્યાર્થી માહિતી'!C99="","",'T-3'!K102)</f>
        <v/>
      </c>
      <c r="CG104" s="102" t="str">
        <f>IF('વિદ્યાર્થી માહિતી'!C99="","",આંતરિક!AR102)</f>
        <v/>
      </c>
      <c r="CH104" s="103" t="str">
        <f>IF('વિદ્યાર્થી માહિતી'!C99="","",ROUND(SUM(CD104:CG104),0))</f>
        <v/>
      </c>
      <c r="CI104" s="104" t="str">
        <f>IF('વિદ્યાર્થી માહિતી'!C99="","",IF(CF104="LEFT","LEFT",ROUND(CH104/2,0)))</f>
        <v/>
      </c>
      <c r="CJ104" s="105" t="str">
        <f>IF('વિદ્યાર્થી માહિતી'!C99="","",'સિદ્ધિ+કૃપા'!Y102)</f>
        <v/>
      </c>
      <c r="CK104" s="101" t="str">
        <f>IF('વિદ્યાર્થી માહિતી'!C99="","",'સિદ્ધિ+કૃપા'!Z102)</f>
        <v/>
      </c>
      <c r="CL104" s="101" t="str">
        <f>IF('વિદ્યાર્થી માહિતી'!C99="","",IF(CF104="LEFT","LEFT",SUM(CI104:CK104)))</f>
        <v/>
      </c>
      <c r="CM104" s="106" t="str">
        <f t="shared" si="22"/>
        <v/>
      </c>
      <c r="CO104" s="41" t="str">
        <f>IF('વિદ્યાર્થી માહિતી'!B99="","",'વિદ્યાર્થી માહિતી'!B99)</f>
        <v/>
      </c>
      <c r="CP104" s="41" t="str">
        <f>IF('વિદ્યાર્થી માહિતી'!C99="","",'વિદ્યાર્થી માહિતી'!C99)</f>
        <v/>
      </c>
      <c r="CQ104" s="101" t="str">
        <f>IF('વિદ્યાર્થી માહિતી'!C99="","",'T-3'!L102)</f>
        <v/>
      </c>
      <c r="CR104" s="101" t="str">
        <f>IF('વિદ્યાર્થી માહિતી'!C99="","",'T-3'!M102)</f>
        <v/>
      </c>
      <c r="CS104" s="102" t="str">
        <f>IF('વિદ્યાર્થી માહિતી'!C99="","",આંતરિક!AV102)</f>
        <v/>
      </c>
      <c r="CT104" s="104" t="str">
        <f>IF('વિદ્યાર્થી માહિતી'!C99="","",SUM(CQ104:CS104))</f>
        <v/>
      </c>
      <c r="CU104" s="105" t="str">
        <f>IF('વિદ્યાર્થી માહિતી'!C99="","",'સિદ્ધિ+કૃપા'!AB102)</f>
        <v/>
      </c>
      <c r="CV104" s="101" t="str">
        <f>IF('વિદ્યાર્થી માહિતી'!C99="","",'સિદ્ધિ+કૃપા'!AC102)</f>
        <v/>
      </c>
      <c r="CW104" s="101" t="str">
        <f>IF('વિદ્યાર્થી માહિતી'!C99="","",SUM(CT104:CV104))</f>
        <v/>
      </c>
      <c r="CX104" s="106" t="str">
        <f t="shared" si="23"/>
        <v/>
      </c>
      <c r="CZ104" s="41" t="str">
        <f>IF('વિદ્યાર્થી માહિતી'!C99="","",'વિદ્યાર્થી માહિતી'!B99)</f>
        <v/>
      </c>
      <c r="DA104" s="41" t="str">
        <f>IF('વિદ્યાર્થી માહિતી'!C99="","",'વિદ્યાર્થી માહિતી'!C99)</f>
        <v/>
      </c>
      <c r="DB104" s="101" t="str">
        <f>IF('વિદ્યાર્થી માહિતી'!C99="","",'T-3'!N102)</f>
        <v/>
      </c>
      <c r="DC104" s="101" t="str">
        <f>IF('વિદ્યાર્થી માહિતી'!C99="","",'T-3'!O102)</f>
        <v/>
      </c>
      <c r="DD104" s="102" t="str">
        <f>IF('વિદ્યાર્થી માહિતી'!C99="","",આંતરિક!AZ102)</f>
        <v/>
      </c>
      <c r="DE104" s="104" t="str">
        <f>IF('વિદ્યાર્થી માહિતી'!C99="","",SUM(DB104:DD104))</f>
        <v/>
      </c>
      <c r="DF104" s="105" t="str">
        <f>IF('વિદ્યાર્થી માહિતી'!C99="","",'સિદ્ધિ+કૃપા'!AE102)</f>
        <v/>
      </c>
      <c r="DG104" s="101" t="str">
        <f>IF('વિદ્યાર્થી માહિતી'!C99="","",'સિદ્ધિ+કૃપા'!AF102)</f>
        <v/>
      </c>
      <c r="DH104" s="101" t="str">
        <f>IF('વિદ્યાર્થી માહિતી'!C99="","",SUM(DE104:DG104))</f>
        <v/>
      </c>
      <c r="DI104" s="106" t="str">
        <f t="shared" si="24"/>
        <v/>
      </c>
      <c r="DJ104" s="25" t="str">
        <f>IF('વિદ્યાર્થી માહિતી'!M99="","",'વિદ્યાર્થી માહિતી'!M99)</f>
        <v/>
      </c>
      <c r="DK104" s="41" t="str">
        <f>IF('વિદ્યાર્થી માહિતી'!C99="","",'વિદ્યાર્થી માહિતી'!B99)</f>
        <v/>
      </c>
      <c r="DL104" s="41" t="str">
        <f>IF('વિદ્યાર્થી માહિતી'!C99="","",'વિદ્યાર્થી માહિતી'!C99)</f>
        <v/>
      </c>
      <c r="DM104" s="101" t="str">
        <f>IF('વિદ્યાર્થી માહિતી'!C99="","",'T-3'!P102)</f>
        <v/>
      </c>
      <c r="DN104" s="101" t="str">
        <f>IF('વિદ્યાર્થી માહિતી'!C99="","",'T-3'!Q102)</f>
        <v/>
      </c>
      <c r="DO104" s="102" t="str">
        <f>IF('વિદ્યાર્થી માહિતી'!C99="","",આંતરિક!BD102)</f>
        <v/>
      </c>
      <c r="DP104" s="104" t="str">
        <f>IF('વિદ્યાર્થી માહિતી'!C99="","",SUM(DM104:DO104))</f>
        <v/>
      </c>
      <c r="DQ104" s="105" t="str">
        <f>IF('વિદ્યાર્થી માહિતી'!C99="","",'સિદ્ધિ+કૃપા'!AH102)</f>
        <v/>
      </c>
      <c r="DR104" s="101" t="str">
        <f>IF('વિદ્યાર્થી માહિતી'!C99="","",'સિદ્ધિ+કૃપા'!AI102)</f>
        <v/>
      </c>
      <c r="DS104" s="101" t="str">
        <f>IF('વિદ્યાર્થી માહિતી'!C99="","",SUM(DP104:DR104))</f>
        <v/>
      </c>
      <c r="DT104" s="106" t="str">
        <f t="shared" si="25"/>
        <v/>
      </c>
      <c r="DU104" s="255" t="str">
        <f>IF('વિદ્યાર્થી માહિતી'!C99="","",IF(I104="LEFT","LEFT",IF(V104="LEFT","LEFT",IF(AI104="LEFT","LEFT",IF(AV104="LEFT","LEFT",IF(BI104="LEFT","LEFT",IF(BV104="LEFT","LEFT",IF(CI104="LEFT","LEFT","P"))))))))</f>
        <v/>
      </c>
      <c r="DV104" s="255" t="str">
        <f>IF('વિદ્યાર્થી માહિતી'!C99="","",IF(DU104="LEFT","LEFT",IF(L104&lt;33,"નાપાસ",IF(Y104&lt;33,"નાપાસ",IF(AL104&lt;33,"નાપાસ",IF(AY104&lt;33,"નાપાસ",IF(BL104&lt;33,"નાપાસ",IF(BY104&lt;33,"નાપાસ",IF(CL104&lt;33,"નાપાસ",IF(CW104&lt;33,"નાપાસ",IF(DH104&lt;33,"નાપાસ",IF(DS104&lt;33,"નાપાસ","પાસ"))))))))))))</f>
        <v/>
      </c>
      <c r="DW104" s="255" t="str">
        <f>IF('વિદ્યાર્થી માહિતી'!C99="","",IF(J104&gt;0,"સિદ્ધિગુણથી પાસ",IF(W104&gt;0,"સિદ્ધિગુણથી પાસ",IF(AJ104&gt;0,"સિદ્ધિગુણથી પાસ",IF(AW104&gt;0,"સિદ્ધિગુણથી પાસ",IF(BJ104&gt;0,"સિદ્ધિગુણથી પાસ",IF(BW104&gt;0,"સિદ્ધિગુણથી પાસ",IF(CJ104&gt;0,"સિદ્ધિગુણથી પાસ",DV104))))))))</f>
        <v/>
      </c>
      <c r="DX104" s="255" t="str">
        <f>IF('વિદ્યાર્થી માહિતી'!C99="","",IF(K104&gt;0,"કૃપાગુણથી પાસ",IF(X104&gt;0,"કૃપાગુણથી પાસ",IF(AK104&gt;0,"કૃપાગુણથી પાસ",IF(AX104&gt;0,"કૃપાગુણથી પાસ",IF(BK104&gt;0,"કૃપાગુણથી પાસ",IF(BX104&gt;0,"કૃપાગુણથી પાસ",IF(CK104&gt;0,"કૃપાગુણથી પાસ",DV104))))))))</f>
        <v/>
      </c>
      <c r="DY104" s="255" t="str">
        <f>IF('સમગ્ર પરિણામ '!DX104="કૃપાગુણથી પાસ","કૃપાગુણથી પાસ",IF(DW104="સિદ્ધિગુણથી પાસ","સિદ્ધિગુણથી પાસ",DX104))</f>
        <v/>
      </c>
      <c r="DZ104" s="130" t="str">
        <f>IF('વિદ્યાર્થી માહિતી'!C99="","",'વિદ્યાર્થી માહિતી'!G99)</f>
        <v/>
      </c>
      <c r="EA104" s="45" t="str">
        <f>'S1'!N101</f>
        <v/>
      </c>
    </row>
    <row r="105" spans="1:131" ht="23.25" customHeight="1" x14ac:dyDescent="0.2">
      <c r="A105" s="41">
        <f>'વિદ્યાર્થી માહિતી'!A100</f>
        <v>99</v>
      </c>
      <c r="B105" s="41" t="str">
        <f>IF('વિદ્યાર્થી માહિતી'!B100="","",'વિદ્યાર્થી માહિતી'!B100)</f>
        <v/>
      </c>
      <c r="C105" s="52" t="str">
        <f>IF('વિદ્યાર્થી માહિતી'!C100="","",'વિદ્યાર્થી માહિતી'!C100)</f>
        <v/>
      </c>
      <c r="D105" s="101" t="str">
        <f>IF('વિદ્યાર્થી માહિતી'!C100="","",'T-1'!F103)</f>
        <v/>
      </c>
      <c r="E105" s="101" t="str">
        <f>IF('વિદ્યાર્થી માહિતી'!C100="","",'T-2'!F103)</f>
        <v/>
      </c>
      <c r="F105" s="101" t="str">
        <f>IF('વિદ્યાર્થી માહિતી'!C100="","",'T-3'!E103)</f>
        <v/>
      </c>
      <c r="G105" s="102" t="str">
        <f>IF('વિદ્યાર્થી માહિતી'!C100="","",આંતરિક!H103)</f>
        <v/>
      </c>
      <c r="H105" s="103" t="str">
        <f t="shared" si="13"/>
        <v/>
      </c>
      <c r="I105" s="104" t="str">
        <f t="shared" si="14"/>
        <v/>
      </c>
      <c r="J105" s="105" t="str">
        <f>IF('વિદ્યાર્થી માહિતી'!C100="","",'સિદ્ધિ+કૃપા'!G103)</f>
        <v/>
      </c>
      <c r="K105" s="101" t="str">
        <f>IF('વિદ્યાર્થી માહિતી'!C100="","",'સિદ્ધિ+કૃપા'!H103)</f>
        <v/>
      </c>
      <c r="L105" s="101" t="str">
        <f t="shared" si="15"/>
        <v/>
      </c>
      <c r="M105" s="106" t="str">
        <f t="shared" si="16"/>
        <v/>
      </c>
      <c r="O105" s="41" t="str">
        <f>IF('વિદ્યાર્થી માહિતી'!B100="","",'વિદ્યાર્થી માહિતી'!B100)</f>
        <v/>
      </c>
      <c r="P105" s="41" t="str">
        <f>IF('વિદ્યાર્થી માહિતી'!C100="","",'વિદ્યાર્થી માહિતી'!C100)</f>
        <v/>
      </c>
      <c r="Q105" s="101" t="str">
        <f>IF('વિદ્યાર્થી માહિતી'!C100="","",'T-1'!G103)</f>
        <v/>
      </c>
      <c r="R105" s="101" t="str">
        <f>IF('વિદ્યાર્થી માહિતી'!C100="","",'T-2'!G103)</f>
        <v/>
      </c>
      <c r="S105" s="101" t="str">
        <f>IF('વિદ્યાર્થી માહિતી'!C100="","",'T-3'!F103)</f>
        <v/>
      </c>
      <c r="T105" s="102" t="str">
        <f>IF('વિદ્યાર્થી માહિતી'!C100="","",આંતરિક!N103)</f>
        <v/>
      </c>
      <c r="U105" s="103" t="str">
        <f>IF('વિદ્યાર્થી માહિતી'!C100="","",ROUND(SUM(Q105:T105),0))</f>
        <v/>
      </c>
      <c r="V105" s="104" t="str">
        <f>IF('વિદ્યાર્થી માહિતી'!C100="","",IF(S105="LEFT","LEFT",ROUND(U105/2,0)))</f>
        <v/>
      </c>
      <c r="W105" s="105" t="str">
        <f>IF('વિદ્યાર્થી માહિતી'!C100="","",'સિદ્ધિ+કૃપા'!J103)</f>
        <v/>
      </c>
      <c r="X105" s="101" t="str">
        <f>IF('વિદ્યાર્થી માહિતી'!C100="","",'સિદ્ધિ+કૃપા'!K103)</f>
        <v/>
      </c>
      <c r="Y105" s="101" t="str">
        <f>IF('વિદ્યાર્થી માહિતી'!C100="","",IF(S105="LEFT","LEFT",SUM(V105:X105)))</f>
        <v/>
      </c>
      <c r="Z105" s="106" t="str">
        <f t="shared" si="17"/>
        <v/>
      </c>
      <c r="AB105" s="41" t="str">
        <f>IF('વિદ્યાર્થી માહિતી'!B100="","",'વિદ્યાર્થી માહિતી'!B100)</f>
        <v/>
      </c>
      <c r="AC105" s="41" t="str">
        <f>IF('વિદ્યાર્થી માહિતી'!C100="","",'વિદ્યાર્થી માહિતી'!C100)</f>
        <v/>
      </c>
      <c r="AD105" s="101" t="str">
        <f>IF('વિદ્યાર્થી માહિતી'!C100="","",'T-1'!H103)</f>
        <v/>
      </c>
      <c r="AE105" s="101" t="str">
        <f>IF('વિદ્યાર્થી માહિતી'!C100="","",'T-2'!H103)</f>
        <v/>
      </c>
      <c r="AF105" s="101" t="str">
        <f>IF('વિદ્યાર્થી માહિતી'!C100="","",'T-3'!G103)</f>
        <v/>
      </c>
      <c r="AG105" s="102" t="str">
        <f>IF('વિદ્યાર્થી માહિતી'!C100="","",આંતરિક!T103)</f>
        <v/>
      </c>
      <c r="AH105" s="103" t="str">
        <f>IF('વિદ્યાર્થી માહિતી'!C100="","",ROUND(SUM(AD105:AG105),0))</f>
        <v/>
      </c>
      <c r="AI105" s="104" t="str">
        <f>IF('વિદ્યાર્થી માહિતી'!C100="","",IF(AF105="LEFT","LEFT",ROUND(AH105/2,0)))</f>
        <v/>
      </c>
      <c r="AJ105" s="105" t="str">
        <f>IF('વિદ્યાર્થી માહિતી'!C100="","",'સિદ્ધિ+કૃપા'!M103)</f>
        <v/>
      </c>
      <c r="AK105" s="101" t="str">
        <f>IF('વિદ્યાર્થી માહિતી'!C100="","",'સિદ્ધિ+કૃપા'!N103)</f>
        <v/>
      </c>
      <c r="AL105" s="101" t="str">
        <f>IF('વિદ્યાર્થી માહિતી'!C100="","",IF(AF105="LEFT","LEFT",SUM(AI105:AK105)))</f>
        <v/>
      </c>
      <c r="AM105" s="106" t="str">
        <f t="shared" si="18"/>
        <v/>
      </c>
      <c r="AO105" s="41" t="str">
        <f>IF('વિદ્યાર્થી માહિતી'!B100="","",'વિદ્યાર્થી માહિતી'!B100)</f>
        <v/>
      </c>
      <c r="AP105" s="41" t="str">
        <f>IF('વિદ્યાર્થી માહિતી'!C100="","",'વિદ્યાર્થી માહિતી'!C100)</f>
        <v/>
      </c>
      <c r="AQ105" s="101" t="str">
        <f>IF('વિદ્યાર્થી માહિતી'!C100="","",'T-1'!I103)</f>
        <v/>
      </c>
      <c r="AR105" s="101" t="str">
        <f>IF('વિદ્યાર્થી માહિતી'!C100="","",'T-2'!I103)</f>
        <v/>
      </c>
      <c r="AS105" s="101" t="str">
        <f>IF('વિદ્યાર્થી માહિતી'!C100="","",'T-3'!H103)</f>
        <v/>
      </c>
      <c r="AT105" s="102" t="str">
        <f>IF('વિદ્યાર્થી માહિતી'!C100="","",આંતરિક!Z103)</f>
        <v/>
      </c>
      <c r="AU105" s="103" t="str">
        <f>IF('વિદ્યાર્થી માહિતી'!C100="","",ROUND(SUM(AQ105:AT105),0))</f>
        <v/>
      </c>
      <c r="AV105" s="104" t="str">
        <f>IF('વિદ્યાર્થી માહિતી'!C100="","",IF(AS105="LEFT","LEFT",ROUND(AU105/2,0)))</f>
        <v/>
      </c>
      <c r="AW105" s="105" t="str">
        <f>IF('વિદ્યાર્થી માહિતી'!C100="","",'સિદ્ધિ+કૃપા'!P103)</f>
        <v/>
      </c>
      <c r="AX105" s="101" t="str">
        <f>IF('વિદ્યાર્થી માહિતી'!C100="","",'સિદ્ધિ+કૃપા'!Q103)</f>
        <v/>
      </c>
      <c r="AY105" s="101" t="str">
        <f>IF('વિદ્યાર્થી માહિતી'!C100="","",IF(AS105="LEFT","LEFT",SUM(AV105:AX105)))</f>
        <v/>
      </c>
      <c r="AZ105" s="106" t="str">
        <f t="shared" si="19"/>
        <v/>
      </c>
      <c r="BB105" s="41" t="str">
        <f>IF('વિદ્યાર્થી માહિતી'!C100="","",'વિદ્યાર્થી માહિતી'!B100)</f>
        <v/>
      </c>
      <c r="BC105" s="41" t="str">
        <f>IF('વિદ્યાર્થી માહિતી'!C100="","",'વિદ્યાર્થી માહિતી'!C100)</f>
        <v/>
      </c>
      <c r="BD105" s="101" t="str">
        <f>IF('વિદ્યાર્થી માહિતી'!C100="","",'T-1'!J103)</f>
        <v/>
      </c>
      <c r="BE105" s="101" t="str">
        <f>IF('વિદ્યાર્થી માહિતી'!C100="","",'T-2'!J103)</f>
        <v/>
      </c>
      <c r="BF105" s="101" t="str">
        <f>IF('વિદ્યાર્થી માહિતી'!C100="","",'T-3'!I103)</f>
        <v/>
      </c>
      <c r="BG105" s="102" t="str">
        <f>IF('વિદ્યાર્થી માહિતી'!C100="","",આંતરિક!AF103)</f>
        <v/>
      </c>
      <c r="BH105" s="103" t="str">
        <f>IF('વિદ્યાર્થી માહિતી'!C100="","",ROUND(SUM(BD105:BG105),0))</f>
        <v/>
      </c>
      <c r="BI105" s="104" t="str">
        <f>IF('વિદ્યાર્થી માહિતી'!C100="","",IF(BF105="LEFT","LEFT",ROUND(BH105/2,0)))</f>
        <v/>
      </c>
      <c r="BJ105" s="105" t="str">
        <f>IF('વિદ્યાર્થી માહિતી'!C100="","",'સિદ્ધિ+કૃપા'!S103)</f>
        <v/>
      </c>
      <c r="BK105" s="101" t="str">
        <f>IF('વિદ્યાર્થી માહિતી'!C100="","",'સિદ્ધિ+કૃપા'!T103)</f>
        <v/>
      </c>
      <c r="BL105" s="101" t="str">
        <f>IF('વિદ્યાર્થી માહિતી'!C100="","",IF(BF105="LEFT","LEFT",SUM(BI105:BK105)))</f>
        <v/>
      </c>
      <c r="BM105" s="106" t="str">
        <f t="shared" si="20"/>
        <v/>
      </c>
      <c r="BO105" s="41" t="str">
        <f>IF('વિદ્યાર્થી માહિતી'!C100="","",'વિદ્યાર્થી માહિતી'!B100)</f>
        <v/>
      </c>
      <c r="BP105" s="41" t="str">
        <f>IF('વિદ્યાર્થી માહિતી'!C100="","",'વિદ્યાર્થી માહિતી'!C100)</f>
        <v/>
      </c>
      <c r="BQ105" s="101" t="str">
        <f>IF('વિદ્યાર્થી માહિતી'!C100="","",'T-1'!K103)</f>
        <v/>
      </c>
      <c r="BR105" s="101" t="str">
        <f>IF('વિદ્યાર્થી માહિતી'!C100="","",'T-2'!K103)</f>
        <v/>
      </c>
      <c r="BS105" s="101" t="str">
        <f>IF('વિદ્યાર્થી માહિતી'!C100="","",'T-3'!J103)</f>
        <v/>
      </c>
      <c r="BT105" s="102" t="str">
        <f>IF('વિદ્યાર્થી માહિતી'!C100="","",આંતરિક!AL103)</f>
        <v/>
      </c>
      <c r="BU105" s="103" t="str">
        <f>IF('વિદ્યાર્થી માહિતી'!C100="","",ROUND(SUM(BQ105:BT105),0))</f>
        <v/>
      </c>
      <c r="BV105" s="104" t="str">
        <f>IF('વિદ્યાર્થી માહિતી'!C100="","",IF(BS105="LEFT","LEFT",ROUND(BU105/2,0)))</f>
        <v/>
      </c>
      <c r="BW105" s="105" t="str">
        <f>IF('વિદ્યાર્થી માહિતી'!C100="","",'સિદ્ધિ+કૃપા'!V103)</f>
        <v/>
      </c>
      <c r="BX105" s="101" t="str">
        <f>IF('વિદ્યાર્થી માહિતી'!C100="","",'સિદ્ધિ+કૃપા'!W103)</f>
        <v/>
      </c>
      <c r="BY105" s="101" t="str">
        <f>IF('વિદ્યાર્થી માહિતી'!C100="","",IF(BS105="LEFT","LEFT",SUM(BV105:BX105)))</f>
        <v/>
      </c>
      <c r="BZ105" s="106" t="str">
        <f t="shared" si="21"/>
        <v/>
      </c>
      <c r="CB105" s="41" t="str">
        <f>IF('વિદ્યાર્થી માહિતી'!C100="","",'વિદ્યાર્થી માહિતી'!B100)</f>
        <v/>
      </c>
      <c r="CC105" s="41" t="str">
        <f>IF('વિદ્યાર્થી માહિતી'!C100="","",'વિદ્યાર્થી માહિતી'!C100)</f>
        <v/>
      </c>
      <c r="CD105" s="101" t="str">
        <f>IF('વિદ્યાર્થી માહિતી'!C100="","",'T-1'!L103)</f>
        <v/>
      </c>
      <c r="CE105" s="101" t="str">
        <f>IF('વિદ્યાર્થી માહિતી'!C100="","",'T-2'!L103)</f>
        <v/>
      </c>
      <c r="CF105" s="101" t="str">
        <f>IF('વિદ્યાર્થી માહિતી'!C100="","",'T-3'!K103)</f>
        <v/>
      </c>
      <c r="CG105" s="102" t="str">
        <f>IF('વિદ્યાર્થી માહિતી'!C100="","",આંતરિક!AR103)</f>
        <v/>
      </c>
      <c r="CH105" s="103" t="str">
        <f>IF('વિદ્યાર્થી માહિતી'!C100="","",ROUND(SUM(CD105:CG105),0))</f>
        <v/>
      </c>
      <c r="CI105" s="104" t="str">
        <f>IF('વિદ્યાર્થી માહિતી'!C100="","",IF(CF105="LEFT","LEFT",ROUND(CH105/2,0)))</f>
        <v/>
      </c>
      <c r="CJ105" s="105" t="str">
        <f>IF('વિદ્યાર્થી માહિતી'!C100="","",'સિદ્ધિ+કૃપા'!Y103)</f>
        <v/>
      </c>
      <c r="CK105" s="101" t="str">
        <f>IF('વિદ્યાર્થી માહિતી'!C100="","",'સિદ્ધિ+કૃપા'!Z103)</f>
        <v/>
      </c>
      <c r="CL105" s="101" t="str">
        <f>IF('વિદ્યાર્થી માહિતી'!C100="","",IF(CF105="LEFT","LEFT",SUM(CI105:CK105)))</f>
        <v/>
      </c>
      <c r="CM105" s="106" t="str">
        <f t="shared" si="22"/>
        <v/>
      </c>
      <c r="CO105" s="41" t="str">
        <f>IF('વિદ્યાર્થી માહિતી'!B100="","",'વિદ્યાર્થી માહિતી'!B100)</f>
        <v/>
      </c>
      <c r="CP105" s="41" t="str">
        <f>IF('વિદ્યાર્થી માહિતી'!C100="","",'વિદ્યાર્થી માહિતી'!C100)</f>
        <v/>
      </c>
      <c r="CQ105" s="101" t="str">
        <f>IF('વિદ્યાર્થી માહિતી'!C100="","",'T-3'!L103)</f>
        <v/>
      </c>
      <c r="CR105" s="101" t="str">
        <f>IF('વિદ્યાર્થી માહિતી'!C100="","",'T-3'!M103)</f>
        <v/>
      </c>
      <c r="CS105" s="102" t="str">
        <f>IF('વિદ્યાર્થી માહિતી'!C100="","",આંતરિક!AV103)</f>
        <v/>
      </c>
      <c r="CT105" s="104" t="str">
        <f>IF('વિદ્યાર્થી માહિતી'!C100="","",SUM(CQ105:CS105))</f>
        <v/>
      </c>
      <c r="CU105" s="105" t="str">
        <f>IF('વિદ્યાર્થી માહિતી'!C100="","",'સિદ્ધિ+કૃપા'!AB103)</f>
        <v/>
      </c>
      <c r="CV105" s="101" t="str">
        <f>IF('વિદ્યાર્થી માહિતી'!C100="","",'સિદ્ધિ+કૃપા'!AC103)</f>
        <v/>
      </c>
      <c r="CW105" s="101" t="str">
        <f>IF('વિદ્યાર્થી માહિતી'!C100="","",SUM(CT105:CV105))</f>
        <v/>
      </c>
      <c r="CX105" s="106" t="str">
        <f t="shared" si="23"/>
        <v/>
      </c>
      <c r="CZ105" s="41" t="str">
        <f>IF('વિદ્યાર્થી માહિતી'!C100="","",'વિદ્યાર્થી માહિતી'!B100)</f>
        <v/>
      </c>
      <c r="DA105" s="41" t="str">
        <f>IF('વિદ્યાર્થી માહિતી'!C100="","",'વિદ્યાર્થી માહિતી'!C100)</f>
        <v/>
      </c>
      <c r="DB105" s="101" t="str">
        <f>IF('વિદ્યાર્થી માહિતી'!C100="","",'T-3'!N103)</f>
        <v/>
      </c>
      <c r="DC105" s="101" t="str">
        <f>IF('વિદ્યાર્થી માહિતી'!C100="","",'T-3'!O103)</f>
        <v/>
      </c>
      <c r="DD105" s="102" t="str">
        <f>IF('વિદ્યાર્થી માહિતી'!C100="","",આંતરિક!AZ103)</f>
        <v/>
      </c>
      <c r="DE105" s="104" t="str">
        <f>IF('વિદ્યાર્થી માહિતી'!C100="","",SUM(DB105:DD105))</f>
        <v/>
      </c>
      <c r="DF105" s="105" t="str">
        <f>IF('વિદ્યાર્થી માહિતી'!C100="","",'સિદ્ધિ+કૃપા'!AE103)</f>
        <v/>
      </c>
      <c r="DG105" s="101" t="str">
        <f>IF('વિદ્યાર્થી માહિતી'!C100="","",'સિદ્ધિ+કૃપા'!AF103)</f>
        <v/>
      </c>
      <c r="DH105" s="101" t="str">
        <f>IF('વિદ્યાર્થી માહિતી'!C100="","",SUM(DE105:DG105))</f>
        <v/>
      </c>
      <c r="DI105" s="106" t="str">
        <f t="shared" si="24"/>
        <v/>
      </c>
      <c r="DJ105" s="25" t="str">
        <f>IF('વિદ્યાર્થી માહિતી'!M100="","",'વિદ્યાર્થી માહિતી'!M100)</f>
        <v/>
      </c>
      <c r="DK105" s="41" t="str">
        <f>IF('વિદ્યાર્થી માહિતી'!C100="","",'વિદ્યાર્થી માહિતી'!B100)</f>
        <v/>
      </c>
      <c r="DL105" s="41" t="str">
        <f>IF('વિદ્યાર્થી માહિતી'!C100="","",'વિદ્યાર્થી માહિતી'!C100)</f>
        <v/>
      </c>
      <c r="DM105" s="101" t="str">
        <f>IF('વિદ્યાર્થી માહિતી'!C100="","",'T-3'!P103)</f>
        <v/>
      </c>
      <c r="DN105" s="101" t="str">
        <f>IF('વિદ્યાર્થી માહિતી'!C100="","",'T-3'!Q103)</f>
        <v/>
      </c>
      <c r="DO105" s="102" t="str">
        <f>IF('વિદ્યાર્થી માહિતી'!C100="","",આંતરિક!BD103)</f>
        <v/>
      </c>
      <c r="DP105" s="104" t="str">
        <f>IF('વિદ્યાર્થી માહિતી'!C100="","",SUM(DM105:DO105))</f>
        <v/>
      </c>
      <c r="DQ105" s="105" t="str">
        <f>IF('વિદ્યાર્થી માહિતી'!C100="","",'સિદ્ધિ+કૃપા'!AH103)</f>
        <v/>
      </c>
      <c r="DR105" s="101" t="str">
        <f>IF('વિદ્યાર્થી માહિતી'!C100="","",'સિદ્ધિ+કૃપા'!AI103)</f>
        <v/>
      </c>
      <c r="DS105" s="101" t="str">
        <f>IF('વિદ્યાર્થી માહિતી'!C100="","",SUM(DP105:DR105))</f>
        <v/>
      </c>
      <c r="DT105" s="106" t="str">
        <f t="shared" si="25"/>
        <v/>
      </c>
      <c r="DU105" s="255" t="str">
        <f>IF('વિદ્યાર્થી માહિતી'!C100="","",IF(I105="LEFT","LEFT",IF(V105="LEFT","LEFT",IF(AI105="LEFT","LEFT",IF(AV105="LEFT","LEFT",IF(BI105="LEFT","LEFT",IF(BV105="LEFT","LEFT",IF(CI105="LEFT","LEFT","P"))))))))</f>
        <v/>
      </c>
      <c r="DV105" s="255" t="str">
        <f>IF('વિદ્યાર્થી માહિતી'!C100="","",IF(DU105="LEFT","LEFT",IF(L105&lt;33,"નાપાસ",IF(Y105&lt;33,"નાપાસ",IF(AL105&lt;33,"નાપાસ",IF(AY105&lt;33,"નાપાસ",IF(BL105&lt;33,"નાપાસ",IF(BY105&lt;33,"નાપાસ",IF(CL105&lt;33,"નાપાસ",IF(CW105&lt;33,"નાપાસ",IF(DH105&lt;33,"નાપાસ",IF(DS105&lt;33,"નાપાસ","પાસ"))))))))))))</f>
        <v/>
      </c>
      <c r="DW105" s="255" t="str">
        <f>IF('વિદ્યાર્થી માહિતી'!C100="","",IF(J105&gt;0,"સિદ્ધિગુણથી પાસ",IF(W105&gt;0,"સિદ્ધિગુણથી પાસ",IF(AJ105&gt;0,"સિદ્ધિગુણથી પાસ",IF(AW105&gt;0,"સિદ્ધિગુણથી પાસ",IF(BJ105&gt;0,"સિદ્ધિગુણથી પાસ",IF(BW105&gt;0,"સિદ્ધિગુણથી પાસ",IF(CJ105&gt;0,"સિદ્ધિગુણથી પાસ",DV105))))))))</f>
        <v/>
      </c>
      <c r="DX105" s="255" t="str">
        <f>IF('વિદ્યાર્થી માહિતી'!C100="","",IF(K105&gt;0,"કૃપાગુણથી પાસ",IF(X105&gt;0,"કૃપાગુણથી પાસ",IF(AK105&gt;0,"કૃપાગુણથી પાસ",IF(AX105&gt;0,"કૃપાગુણથી પાસ",IF(BK105&gt;0,"કૃપાગુણથી પાસ",IF(BX105&gt;0,"કૃપાગુણથી પાસ",IF(CK105&gt;0,"કૃપાગુણથી પાસ",DV105))))))))</f>
        <v/>
      </c>
      <c r="DY105" s="255" t="str">
        <f>IF('સમગ્ર પરિણામ '!DX105="કૃપાગુણથી પાસ","કૃપાગુણથી પાસ",IF(DW105="સિદ્ધિગુણથી પાસ","સિદ્ધિગુણથી પાસ",DX105))</f>
        <v/>
      </c>
      <c r="DZ105" s="130" t="str">
        <f>IF('વિદ્યાર્થી માહિતી'!C100="","",'વિદ્યાર્થી માહિતી'!G100)</f>
        <v/>
      </c>
      <c r="EA105" s="45" t="str">
        <f>'S1'!N102</f>
        <v/>
      </c>
    </row>
    <row r="106" spans="1:131" ht="23.25" customHeight="1" x14ac:dyDescent="0.2">
      <c r="A106" s="41">
        <f>'વિદ્યાર્થી માહિતી'!A101</f>
        <v>100</v>
      </c>
      <c r="B106" s="41" t="str">
        <f>IF('વિદ્યાર્થી માહિતી'!B101="","",'વિદ્યાર્થી માહિતી'!B101)</f>
        <v/>
      </c>
      <c r="C106" s="52" t="str">
        <f>IF('વિદ્યાર્થી માહિતી'!C101="","",'વિદ્યાર્થી માહિતી'!C101)</f>
        <v/>
      </c>
      <c r="D106" s="101" t="str">
        <f>IF('વિદ્યાર્થી માહિતી'!C101="","",'T-1'!F104)</f>
        <v/>
      </c>
      <c r="E106" s="101" t="str">
        <f>IF('વિદ્યાર્થી માહિતી'!C101="","",'T-2'!F104)</f>
        <v/>
      </c>
      <c r="F106" s="101" t="str">
        <f>IF('વિદ્યાર્થી માહિતી'!C101="","",'T-3'!E104)</f>
        <v/>
      </c>
      <c r="G106" s="102" t="str">
        <f>IF('વિદ્યાર્થી માહિતી'!C101="","",આંતરિક!H104)</f>
        <v/>
      </c>
      <c r="H106" s="103" t="str">
        <f t="shared" si="13"/>
        <v/>
      </c>
      <c r="I106" s="104" t="str">
        <f t="shared" si="14"/>
        <v/>
      </c>
      <c r="J106" s="105" t="str">
        <f>IF('વિદ્યાર્થી માહિતી'!C101="","",'સિદ્ધિ+કૃપા'!G104)</f>
        <v/>
      </c>
      <c r="K106" s="101" t="str">
        <f>IF('વિદ્યાર્થી માહિતી'!C101="","",'સિદ્ધિ+કૃપા'!H104)</f>
        <v/>
      </c>
      <c r="L106" s="101" t="str">
        <f t="shared" si="15"/>
        <v/>
      </c>
      <c r="M106" s="106" t="str">
        <f t="shared" si="16"/>
        <v/>
      </c>
      <c r="O106" s="41" t="str">
        <f>IF('વિદ્યાર્થી માહિતી'!B101="","",'વિદ્યાર્થી માહિતી'!B101)</f>
        <v/>
      </c>
      <c r="P106" s="41" t="str">
        <f>IF('વિદ્યાર્થી માહિતી'!C101="","",'વિદ્યાર્થી માહિતી'!C101)</f>
        <v/>
      </c>
      <c r="Q106" s="101" t="str">
        <f>IF('વિદ્યાર્થી માહિતી'!C101="","",'T-1'!G104)</f>
        <v/>
      </c>
      <c r="R106" s="101" t="str">
        <f>IF('વિદ્યાર્થી માહિતી'!C101="","",'T-2'!G104)</f>
        <v/>
      </c>
      <c r="S106" s="101" t="str">
        <f>IF('વિદ્યાર્થી માહિતી'!C101="","",'T-3'!F104)</f>
        <v/>
      </c>
      <c r="T106" s="102" t="str">
        <f>IF('વિદ્યાર્થી માહિતી'!C101="","",આંતરિક!N104)</f>
        <v/>
      </c>
      <c r="U106" s="103" t="str">
        <f>IF('વિદ્યાર્થી માહિતી'!C101="","",ROUND(SUM(Q106:T106),0))</f>
        <v/>
      </c>
      <c r="V106" s="104" t="str">
        <f>IF('વિદ્યાર્થી માહિતી'!C101="","",IF(S106="LEFT","LEFT",ROUND(U106/2,0)))</f>
        <v/>
      </c>
      <c r="W106" s="105" t="str">
        <f>IF('વિદ્યાર્થી માહિતી'!C101="","",'સિદ્ધિ+કૃપા'!J104)</f>
        <v/>
      </c>
      <c r="X106" s="101" t="str">
        <f>IF('વિદ્યાર્થી માહિતી'!C101="","",'સિદ્ધિ+કૃપા'!K104)</f>
        <v/>
      </c>
      <c r="Y106" s="101" t="str">
        <f>IF('વિદ્યાર્થી માહિતી'!C101="","",IF(S106="LEFT","LEFT",SUM(V106:X106)))</f>
        <v/>
      </c>
      <c r="Z106" s="106" t="str">
        <f t="shared" si="17"/>
        <v/>
      </c>
      <c r="AB106" s="41" t="str">
        <f>IF('વિદ્યાર્થી માહિતી'!B101="","",'વિદ્યાર્થી માહિતી'!B101)</f>
        <v/>
      </c>
      <c r="AC106" s="41" t="str">
        <f>IF('વિદ્યાર્થી માહિતી'!C101="","",'વિદ્યાર્થી માહિતી'!C101)</f>
        <v/>
      </c>
      <c r="AD106" s="101" t="str">
        <f>IF('વિદ્યાર્થી માહિતી'!C101="","",'T-1'!H104)</f>
        <v/>
      </c>
      <c r="AE106" s="101" t="str">
        <f>IF('વિદ્યાર્થી માહિતી'!C101="","",'T-2'!H104)</f>
        <v/>
      </c>
      <c r="AF106" s="101" t="str">
        <f>IF('વિદ્યાર્થી માહિતી'!C101="","",'T-3'!G104)</f>
        <v/>
      </c>
      <c r="AG106" s="102" t="str">
        <f>IF('વિદ્યાર્થી માહિતી'!C101="","",આંતરિક!T104)</f>
        <v/>
      </c>
      <c r="AH106" s="103" t="str">
        <f>IF('વિદ્યાર્થી માહિતી'!C101="","",ROUND(SUM(AD106:AG106),0))</f>
        <v/>
      </c>
      <c r="AI106" s="104" t="str">
        <f>IF('વિદ્યાર્થી માહિતી'!C101="","",IF(AF106="LEFT","LEFT",ROUND(AH106/2,0)))</f>
        <v/>
      </c>
      <c r="AJ106" s="105" t="str">
        <f>IF('વિદ્યાર્થી માહિતી'!C101="","",'સિદ્ધિ+કૃપા'!M104)</f>
        <v/>
      </c>
      <c r="AK106" s="101" t="str">
        <f>IF('વિદ્યાર્થી માહિતી'!C101="","",'સિદ્ધિ+કૃપા'!N104)</f>
        <v/>
      </c>
      <c r="AL106" s="101" t="str">
        <f>IF('વિદ્યાર્થી માહિતી'!C101="","",IF(AF106="LEFT","LEFT",SUM(AI106:AK106)))</f>
        <v/>
      </c>
      <c r="AM106" s="106" t="str">
        <f t="shared" si="18"/>
        <v/>
      </c>
      <c r="AO106" s="41" t="str">
        <f>IF('વિદ્યાર્થી માહિતી'!B101="","",'વિદ્યાર્થી માહિતી'!B101)</f>
        <v/>
      </c>
      <c r="AP106" s="41" t="str">
        <f>IF('વિદ્યાર્થી માહિતી'!C101="","",'વિદ્યાર્થી માહિતી'!C101)</f>
        <v/>
      </c>
      <c r="AQ106" s="101" t="str">
        <f>IF('વિદ્યાર્થી માહિતી'!C101="","",'T-1'!I104)</f>
        <v/>
      </c>
      <c r="AR106" s="101" t="str">
        <f>IF('વિદ્યાર્થી માહિતી'!C101="","",'T-2'!I104)</f>
        <v/>
      </c>
      <c r="AS106" s="101" t="str">
        <f>IF('વિદ્યાર્થી માહિતી'!C101="","",'T-3'!H104)</f>
        <v/>
      </c>
      <c r="AT106" s="102" t="str">
        <f>IF('વિદ્યાર્થી માહિતી'!C101="","",આંતરિક!Z104)</f>
        <v/>
      </c>
      <c r="AU106" s="103" t="str">
        <f>IF('વિદ્યાર્થી માહિતી'!C101="","",ROUND(SUM(AQ106:AT106),0))</f>
        <v/>
      </c>
      <c r="AV106" s="104" t="str">
        <f>IF('વિદ્યાર્થી માહિતી'!C101="","",IF(AS106="LEFT","LEFT",ROUND(AU106/2,0)))</f>
        <v/>
      </c>
      <c r="AW106" s="105" t="str">
        <f>IF('વિદ્યાર્થી માહિતી'!C101="","",'સિદ્ધિ+કૃપા'!P104)</f>
        <v/>
      </c>
      <c r="AX106" s="101" t="str">
        <f>IF('વિદ્યાર્થી માહિતી'!C101="","",'સિદ્ધિ+કૃપા'!Q104)</f>
        <v/>
      </c>
      <c r="AY106" s="101" t="str">
        <f>IF('વિદ્યાર્થી માહિતી'!C101="","",IF(AS106="LEFT","LEFT",SUM(AV106:AX106)))</f>
        <v/>
      </c>
      <c r="AZ106" s="106" t="str">
        <f t="shared" si="19"/>
        <v/>
      </c>
      <c r="BB106" s="41" t="str">
        <f>IF('વિદ્યાર્થી માહિતી'!C101="","",'વિદ્યાર્થી માહિતી'!B101)</f>
        <v/>
      </c>
      <c r="BC106" s="41" t="str">
        <f>IF('વિદ્યાર્થી માહિતી'!C101="","",'વિદ્યાર્થી માહિતી'!C101)</f>
        <v/>
      </c>
      <c r="BD106" s="101" t="str">
        <f>IF('વિદ્યાર્થી માહિતી'!C101="","",'T-1'!J104)</f>
        <v/>
      </c>
      <c r="BE106" s="101" t="str">
        <f>IF('વિદ્યાર્થી માહિતી'!C101="","",'T-2'!J104)</f>
        <v/>
      </c>
      <c r="BF106" s="101" t="str">
        <f>IF('વિદ્યાર્થી માહિતી'!C101="","",'T-3'!I104)</f>
        <v/>
      </c>
      <c r="BG106" s="102" t="str">
        <f>IF('વિદ્યાર્થી માહિતી'!C101="","",આંતરિક!AF104)</f>
        <v/>
      </c>
      <c r="BH106" s="103" t="str">
        <f>IF('વિદ્યાર્થી માહિતી'!C101="","",ROUND(SUM(BD106:BG106),0))</f>
        <v/>
      </c>
      <c r="BI106" s="104" t="str">
        <f>IF('વિદ્યાર્થી માહિતી'!C101="","",IF(BF106="LEFT","LEFT",ROUND(BH106/2,0)))</f>
        <v/>
      </c>
      <c r="BJ106" s="105" t="str">
        <f>IF('વિદ્યાર્થી માહિતી'!C101="","",'સિદ્ધિ+કૃપા'!S104)</f>
        <v/>
      </c>
      <c r="BK106" s="101" t="str">
        <f>IF('વિદ્યાર્થી માહિતી'!C101="","",'સિદ્ધિ+કૃપા'!T104)</f>
        <v/>
      </c>
      <c r="BL106" s="101" t="str">
        <f>IF('વિદ્યાર્થી માહિતી'!C101="","",IF(BF106="LEFT","LEFT",SUM(BI106:BK106)))</f>
        <v/>
      </c>
      <c r="BM106" s="106" t="str">
        <f t="shared" si="20"/>
        <v/>
      </c>
      <c r="BO106" s="41" t="str">
        <f>IF('વિદ્યાર્થી માહિતી'!C101="","",'વિદ્યાર્થી માહિતી'!B101)</f>
        <v/>
      </c>
      <c r="BP106" s="41" t="str">
        <f>IF('વિદ્યાર્થી માહિતી'!C101="","",'વિદ્યાર્થી માહિતી'!C101)</f>
        <v/>
      </c>
      <c r="BQ106" s="101" t="str">
        <f>IF('વિદ્યાર્થી માહિતી'!C101="","",'T-1'!K104)</f>
        <v/>
      </c>
      <c r="BR106" s="101" t="str">
        <f>IF('વિદ્યાર્થી માહિતી'!C101="","",'T-2'!K104)</f>
        <v/>
      </c>
      <c r="BS106" s="101" t="str">
        <f>IF('વિદ્યાર્થી માહિતી'!C101="","",'T-3'!J104)</f>
        <v/>
      </c>
      <c r="BT106" s="102" t="str">
        <f>IF('વિદ્યાર્થી માહિતી'!C101="","",આંતરિક!AL104)</f>
        <v/>
      </c>
      <c r="BU106" s="103" t="str">
        <f>IF('વિદ્યાર્થી માહિતી'!C101="","",ROUND(SUM(BQ106:BT106),0))</f>
        <v/>
      </c>
      <c r="BV106" s="104" t="str">
        <f>IF('વિદ્યાર્થી માહિતી'!C101="","",IF(BS106="LEFT","LEFT",ROUND(BU106/2,0)))</f>
        <v/>
      </c>
      <c r="BW106" s="105" t="str">
        <f>IF('વિદ્યાર્થી માહિતી'!C101="","",'સિદ્ધિ+કૃપા'!V104)</f>
        <v/>
      </c>
      <c r="BX106" s="101" t="str">
        <f>IF('વિદ્યાર્થી માહિતી'!C101="","",'સિદ્ધિ+કૃપા'!W104)</f>
        <v/>
      </c>
      <c r="BY106" s="101" t="str">
        <f>IF('વિદ્યાર્થી માહિતી'!C101="","",IF(BS106="LEFT","LEFT",SUM(BV106:BX106)))</f>
        <v/>
      </c>
      <c r="BZ106" s="106" t="str">
        <f t="shared" si="21"/>
        <v/>
      </c>
      <c r="CB106" s="41" t="str">
        <f>IF('વિદ્યાર્થી માહિતી'!C101="","",'વિદ્યાર્થી માહિતી'!B101)</f>
        <v/>
      </c>
      <c r="CC106" s="41" t="str">
        <f>IF('વિદ્યાર્થી માહિતી'!C101="","",'વિદ્યાર્થી માહિતી'!C101)</f>
        <v/>
      </c>
      <c r="CD106" s="101" t="str">
        <f>IF('વિદ્યાર્થી માહિતી'!C101="","",'T-1'!L104)</f>
        <v/>
      </c>
      <c r="CE106" s="101" t="str">
        <f>IF('વિદ્યાર્થી માહિતી'!C101="","",'T-2'!L104)</f>
        <v/>
      </c>
      <c r="CF106" s="101" t="str">
        <f>IF('વિદ્યાર્થી માહિતી'!C101="","",'T-3'!K104)</f>
        <v/>
      </c>
      <c r="CG106" s="102" t="str">
        <f>IF('વિદ્યાર્થી માહિતી'!C101="","",આંતરિક!AR104)</f>
        <v/>
      </c>
      <c r="CH106" s="103" t="str">
        <f>IF('વિદ્યાર્થી માહિતી'!C101="","",ROUND(SUM(CD106:CG106),0))</f>
        <v/>
      </c>
      <c r="CI106" s="104" t="str">
        <f>IF('વિદ્યાર્થી માહિતી'!C101="","",IF(CF106="LEFT","LEFT",ROUND(CH106/2,0)))</f>
        <v/>
      </c>
      <c r="CJ106" s="105" t="str">
        <f>IF('વિદ્યાર્થી માહિતી'!C101="","",'સિદ્ધિ+કૃપા'!Y104)</f>
        <v/>
      </c>
      <c r="CK106" s="101" t="str">
        <f>IF('વિદ્યાર્થી માહિતી'!C101="","",'સિદ્ધિ+કૃપા'!Z104)</f>
        <v/>
      </c>
      <c r="CL106" s="101" t="str">
        <f>IF('વિદ્યાર્થી માહિતી'!C101="","",IF(CF106="LEFT","LEFT",SUM(CI106:CK106)))</f>
        <v/>
      </c>
      <c r="CM106" s="106" t="str">
        <f t="shared" si="22"/>
        <v/>
      </c>
      <c r="CO106" s="41" t="str">
        <f>IF('વિદ્યાર્થી માહિતી'!B101="","",'વિદ્યાર્થી માહિતી'!B101)</f>
        <v/>
      </c>
      <c r="CP106" s="41" t="str">
        <f>IF('વિદ્યાર્થી માહિતી'!C101="","",'વિદ્યાર્થી માહિતી'!C101)</f>
        <v/>
      </c>
      <c r="CQ106" s="101" t="str">
        <f>IF('વિદ્યાર્થી માહિતી'!C101="","",'T-3'!L104)</f>
        <v/>
      </c>
      <c r="CR106" s="101" t="str">
        <f>IF('વિદ્યાર્થી માહિતી'!C101="","",'T-3'!M104)</f>
        <v/>
      </c>
      <c r="CS106" s="102" t="str">
        <f>IF('વિદ્યાર્થી માહિતી'!C101="","",આંતરિક!AV104)</f>
        <v/>
      </c>
      <c r="CT106" s="104" t="str">
        <f>IF('વિદ્યાર્થી માહિતી'!C101="","",SUM(CQ106:CS106))</f>
        <v/>
      </c>
      <c r="CU106" s="105" t="str">
        <f>IF('વિદ્યાર્થી માહિતી'!C101="","",'સિદ્ધિ+કૃપા'!AB104)</f>
        <v/>
      </c>
      <c r="CV106" s="101" t="str">
        <f>IF('વિદ્યાર્થી માહિતી'!C101="","",'સિદ્ધિ+કૃપા'!AC104)</f>
        <v/>
      </c>
      <c r="CW106" s="101" t="str">
        <f>IF('વિદ્યાર્થી માહિતી'!C101="","",SUM(CT106:CV106))</f>
        <v/>
      </c>
      <c r="CX106" s="106" t="str">
        <f t="shared" si="23"/>
        <v/>
      </c>
      <c r="CZ106" s="41" t="str">
        <f>IF('વિદ્યાર્થી માહિતી'!C101="","",'વિદ્યાર્થી માહિતી'!B101)</f>
        <v/>
      </c>
      <c r="DA106" s="41" t="str">
        <f>IF('વિદ્યાર્થી માહિતી'!C101="","",'વિદ્યાર્થી માહિતી'!C101)</f>
        <v/>
      </c>
      <c r="DB106" s="101" t="str">
        <f>IF('વિદ્યાર્થી માહિતી'!C101="","",'T-3'!N104)</f>
        <v/>
      </c>
      <c r="DC106" s="101" t="str">
        <f>IF('વિદ્યાર્થી માહિતી'!C101="","",'T-3'!O104)</f>
        <v/>
      </c>
      <c r="DD106" s="102" t="str">
        <f>IF('વિદ્યાર્થી માહિતી'!C101="","",આંતરિક!AZ104)</f>
        <v/>
      </c>
      <c r="DE106" s="104" t="str">
        <f>IF('વિદ્યાર્થી માહિતી'!C101="","",SUM(DB106:DD106))</f>
        <v/>
      </c>
      <c r="DF106" s="105" t="str">
        <f>IF('વિદ્યાર્થી માહિતી'!C101="","",'સિદ્ધિ+કૃપા'!AE104)</f>
        <v/>
      </c>
      <c r="DG106" s="101" t="str">
        <f>IF('વિદ્યાર્થી માહિતી'!C101="","",'સિદ્ધિ+કૃપા'!AF104)</f>
        <v/>
      </c>
      <c r="DH106" s="101" t="str">
        <f>IF('વિદ્યાર્થી માહિતી'!C101="","",SUM(DE106:DG106))</f>
        <v/>
      </c>
      <c r="DI106" s="106" t="str">
        <f t="shared" si="24"/>
        <v/>
      </c>
      <c r="DJ106" s="25" t="str">
        <f>IF('વિદ્યાર્થી માહિતી'!M101="","",'વિદ્યાર્થી માહિતી'!M101)</f>
        <v/>
      </c>
      <c r="DK106" s="41" t="str">
        <f>IF('વિદ્યાર્થી માહિતી'!C101="","",'વિદ્યાર્થી માહિતી'!B101)</f>
        <v/>
      </c>
      <c r="DL106" s="41" t="str">
        <f>IF('વિદ્યાર્થી માહિતી'!C101="","",'વિદ્યાર્થી માહિતી'!C101)</f>
        <v/>
      </c>
      <c r="DM106" s="101" t="str">
        <f>IF('વિદ્યાર્થી માહિતી'!C101="","",'T-3'!P104)</f>
        <v/>
      </c>
      <c r="DN106" s="101" t="str">
        <f>IF('વિદ્યાર્થી માહિતી'!C101="","",'T-3'!Q104)</f>
        <v/>
      </c>
      <c r="DO106" s="102" t="str">
        <f>IF('વિદ્યાર્થી માહિતી'!C101="","",આંતરિક!BD104)</f>
        <v/>
      </c>
      <c r="DP106" s="104" t="str">
        <f>IF('વિદ્યાર્થી માહિતી'!C101="","",SUM(DM106:DO106))</f>
        <v/>
      </c>
      <c r="DQ106" s="105" t="str">
        <f>IF('વિદ્યાર્થી માહિતી'!C101="","",'સિદ્ધિ+કૃપા'!AH104)</f>
        <v/>
      </c>
      <c r="DR106" s="101" t="str">
        <f>IF('વિદ્યાર્થી માહિતી'!C101="","",'સિદ્ધિ+કૃપા'!AI104)</f>
        <v/>
      </c>
      <c r="DS106" s="101" t="str">
        <f>IF('વિદ્યાર્થી માહિતી'!C101="","",SUM(DP106:DR106))</f>
        <v/>
      </c>
      <c r="DT106" s="106" t="str">
        <f t="shared" si="25"/>
        <v/>
      </c>
      <c r="DU106" s="255" t="str">
        <f>IF('વિદ્યાર્થી માહિતી'!C101="","",IF(I106="LEFT","LEFT",IF(V106="LEFT","LEFT",IF(AI106="LEFT","LEFT",IF(AV106="LEFT","LEFT",IF(BI106="LEFT","LEFT",IF(BV106="LEFT","LEFT",IF(CI106="LEFT","LEFT","P"))))))))</f>
        <v/>
      </c>
      <c r="DV106" s="255" t="str">
        <f>IF('વિદ્યાર્થી માહિતી'!C101="","",IF(DU106="LEFT","LEFT",IF(L106&lt;33,"નાપાસ",IF(Y106&lt;33,"નાપાસ",IF(AL106&lt;33,"નાપાસ",IF(AY106&lt;33,"નાપાસ",IF(BL106&lt;33,"નાપાસ",IF(BY106&lt;33,"નાપાસ",IF(CL106&lt;33,"નાપાસ",IF(CW106&lt;33,"નાપાસ",IF(DH106&lt;33,"નાપાસ",IF(DS106&lt;33,"નાપાસ","પાસ"))))))))))))</f>
        <v/>
      </c>
      <c r="DW106" s="255" t="str">
        <f>IF('વિદ્યાર્થી માહિતી'!C101="","",IF(J106&gt;0,"સિદ્ધિગુણથી પાસ",IF(W106&gt;0,"સિદ્ધિગુણથી પાસ",IF(AJ106&gt;0,"સિદ્ધિગુણથી પાસ",IF(AW106&gt;0,"સિદ્ધિગુણથી પાસ",IF(BJ106&gt;0,"સિદ્ધિગુણથી પાસ",IF(BW106&gt;0,"સિદ્ધિગુણથી પાસ",IF(CJ106&gt;0,"સિદ્ધિગુણથી પાસ",DV106))))))))</f>
        <v/>
      </c>
      <c r="DX106" s="255" t="str">
        <f>IF('વિદ્યાર્થી માહિતી'!C101="","",IF(K106&gt;0,"કૃપાગુણથી પાસ",IF(X106&gt;0,"કૃપાગુણથી પાસ",IF(AK106&gt;0,"કૃપાગુણથી પાસ",IF(AX106&gt;0,"કૃપાગુણથી પાસ",IF(BK106&gt;0,"કૃપાગુણથી પાસ",IF(BX106&gt;0,"કૃપાગુણથી પાસ",IF(CK106&gt;0,"કૃપાગુણથી પાસ",DV106))))))))</f>
        <v/>
      </c>
      <c r="DY106" s="255" t="str">
        <f>IF('સમગ્ર પરિણામ '!DX106="કૃપાગુણથી પાસ","કૃપાગુણથી પાસ",IF(DW106="સિદ્ધિગુણથી પાસ","સિદ્ધિગુણથી પાસ",DX106))</f>
        <v/>
      </c>
      <c r="DZ106" s="130" t="str">
        <f>IF('વિદ્યાર્થી માહિતી'!C101="","",'વિદ્યાર્થી માહિતી'!G101)</f>
        <v/>
      </c>
      <c r="EA106" s="45" t="str">
        <f>'S1'!N103</f>
        <v/>
      </c>
    </row>
  </sheetData>
  <sheetProtection formatCells="0" formatColumns="0" formatRows="0" insertColumns="0" insertRows="0" autoFilter="0"/>
  <mergeCells count="59">
    <mergeCell ref="DU4:DY6"/>
    <mergeCell ref="DZ4:DZ6"/>
    <mergeCell ref="DK2:DT2"/>
    <mergeCell ref="DK3:DN3"/>
    <mergeCell ref="DM4:DO4"/>
    <mergeCell ref="DP4:DT4"/>
    <mergeCell ref="DQ3:DT3"/>
    <mergeCell ref="Q4:S4"/>
    <mergeCell ref="T4:Z4"/>
    <mergeCell ref="A2:M2"/>
    <mergeCell ref="O2:Z2"/>
    <mergeCell ref="O3:R3"/>
    <mergeCell ref="S3:T3"/>
    <mergeCell ref="G4:M4"/>
    <mergeCell ref="A4:B4"/>
    <mergeCell ref="D4:F4"/>
    <mergeCell ref="A3:C3"/>
    <mergeCell ref="H3:J3"/>
    <mergeCell ref="W3:Z3"/>
    <mergeCell ref="AD4:AF4"/>
    <mergeCell ref="AG4:AM4"/>
    <mergeCell ref="AO2:AZ2"/>
    <mergeCell ref="AO3:AR3"/>
    <mergeCell ref="AS3:AT3"/>
    <mergeCell ref="AQ4:AS4"/>
    <mergeCell ref="AT4:AZ4"/>
    <mergeCell ref="AB2:AM2"/>
    <mergeCell ref="AB3:AE3"/>
    <mergeCell ref="AF3:AG3"/>
    <mergeCell ref="AJ3:AM3"/>
    <mergeCell ref="AW3:AZ3"/>
    <mergeCell ref="BD4:BF4"/>
    <mergeCell ref="BG4:BM4"/>
    <mergeCell ref="BO2:BZ2"/>
    <mergeCell ref="BO3:BR3"/>
    <mergeCell ref="BS3:BT3"/>
    <mergeCell ref="BQ4:BS4"/>
    <mergeCell ref="BT4:BZ4"/>
    <mergeCell ref="BB2:BM2"/>
    <mergeCell ref="BB3:BE3"/>
    <mergeCell ref="BF3:BG3"/>
    <mergeCell ref="BJ3:BM3"/>
    <mergeCell ref="BW3:BZ3"/>
    <mergeCell ref="CD4:CF4"/>
    <mergeCell ref="CG4:CM4"/>
    <mergeCell ref="CO2:CX2"/>
    <mergeCell ref="CO3:CR3"/>
    <mergeCell ref="CQ4:CS4"/>
    <mergeCell ref="CT4:CX4"/>
    <mergeCell ref="CB2:CM2"/>
    <mergeCell ref="CB3:CE3"/>
    <mergeCell ref="CF3:CG3"/>
    <mergeCell ref="CU3:CX3"/>
    <mergeCell ref="CJ3:CM3"/>
    <mergeCell ref="CZ2:DI2"/>
    <mergeCell ref="CZ3:DC3"/>
    <mergeCell ref="DB4:DD4"/>
    <mergeCell ref="DE4:DI4"/>
    <mergeCell ref="DF3:DI3"/>
  </mergeCells>
  <conditionalFormatting sqref="I7:I106 L7:M106 V7:V106 Y7:Z106 AI7:AI106 AL7:AM106 AV7:AV106 AY7:AZ106 BI7:BI106 BL7:BM106 BV7:BV106 BY7:BZ106 CI7:CI106 CM7:CM106">
    <cfRule type="cellIs" dxfId="6" priority="19" operator="equal">
      <formula>"LEFT"</formula>
    </cfRule>
  </conditionalFormatting>
  <conditionalFormatting sqref="I7:I106 V7:V106 AI7:AI106 AV7:AV106 BI7:BI106 BV7:BV106 CI7:CI106 CT7:CT106 DE7:DE106 DP7:DP106">
    <cfRule type="cellIs" dxfId="5" priority="30" operator="lessThan">
      <formula>33</formula>
    </cfRule>
  </conditionalFormatting>
  <conditionalFormatting sqref="K7:K106 X7:X106 AK7:AK106 AX7:AX106 BK7:BK106 BX7:BX106 CK7:CK106">
    <cfRule type="cellIs" dxfId="4" priority="20" operator="greaterThan">
      <formula>0</formula>
    </cfRule>
  </conditionalFormatting>
  <pageMargins left="0.56000000000000005" right="0.34" top="0.38" bottom="0.36" header="0.3" footer="0.3"/>
  <pageSetup paperSize="9" orientation="portrait" blackAndWhite="1" horizontalDpi="300" verticalDpi="300" r:id="rId1"/>
  <ignoredErrors>
    <ignoredError sqref="DZ7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</sheetPr>
  <dimension ref="A1:W18"/>
  <sheetViews>
    <sheetView zoomScale="85" zoomScaleNormal="85" workbookViewId="0">
      <selection activeCell="Y20" sqref="Y20"/>
    </sheetView>
  </sheetViews>
  <sheetFormatPr defaultRowHeight="15" x14ac:dyDescent="0.2"/>
  <cols>
    <col min="1" max="1" width="8.203125" customWidth="1"/>
    <col min="2" max="2" width="13.046875" customWidth="1"/>
    <col min="3" max="3" width="11.703125" customWidth="1"/>
    <col min="4" max="4" width="8.203125" customWidth="1"/>
    <col min="5" max="8" width="8.47265625" customWidth="1"/>
    <col min="9" max="9" width="11.296875" customWidth="1"/>
    <col min="10" max="13" width="5.6484375" customWidth="1"/>
    <col min="14" max="15" width="5.6484375" hidden="1" customWidth="1"/>
    <col min="16" max="23" width="9.14453125" hidden="1" customWidth="1"/>
  </cols>
  <sheetData>
    <row r="1" spans="1:23" ht="52.5" customHeight="1" x14ac:dyDescent="0.2">
      <c r="A1" s="804"/>
      <c r="B1" s="804"/>
      <c r="C1" s="804"/>
      <c r="D1" s="804"/>
      <c r="E1" s="804"/>
      <c r="F1" s="804"/>
      <c r="G1" s="804"/>
      <c r="H1" s="804"/>
      <c r="I1" s="804"/>
      <c r="J1" s="260"/>
      <c r="K1" s="260"/>
    </row>
    <row r="2" spans="1:23" ht="27" customHeight="1" x14ac:dyDescent="0.2">
      <c r="A2" s="800" t="s">
        <v>0</v>
      </c>
      <c r="B2" s="800"/>
      <c r="C2" s="805" t="str">
        <f>શાળા!B1</f>
        <v xml:space="preserve">શ્રી જનકપુરી વિદ્યાલય </v>
      </c>
      <c r="D2" s="805"/>
      <c r="E2" s="805"/>
      <c r="F2" s="805"/>
      <c r="G2" s="805"/>
      <c r="H2" s="805"/>
      <c r="I2" s="805"/>
      <c r="J2" s="261"/>
      <c r="K2" s="261"/>
    </row>
    <row r="3" spans="1:23" ht="22.5" customHeight="1" x14ac:dyDescent="0.2">
      <c r="A3" s="800" t="s">
        <v>4</v>
      </c>
      <c r="B3" s="800"/>
      <c r="C3" s="801" t="str">
        <f>શાળા!B4</f>
        <v>9-A</v>
      </c>
      <c r="D3" s="801"/>
      <c r="E3" s="801"/>
      <c r="F3" s="802"/>
      <c r="G3" s="803" t="s">
        <v>30</v>
      </c>
      <c r="H3" s="803"/>
      <c r="I3" s="398" t="str">
        <f>શાળા!B6</f>
        <v>2023-24</v>
      </c>
    </row>
    <row r="4" spans="1:23" x14ac:dyDescent="0.2">
      <c r="A4" s="406"/>
      <c r="B4" s="406"/>
      <c r="C4" s="406"/>
      <c r="D4" s="406"/>
      <c r="E4" s="406"/>
      <c r="F4" s="406"/>
      <c r="G4" s="406"/>
      <c r="H4" s="406"/>
      <c r="I4" s="406"/>
    </row>
    <row r="5" spans="1:23" ht="24.75" customHeight="1" x14ac:dyDescent="0.2">
      <c r="A5" s="798" t="s">
        <v>199</v>
      </c>
      <c r="B5" s="798"/>
      <c r="C5" s="798"/>
      <c r="D5" s="798"/>
      <c r="E5" s="798"/>
      <c r="F5" s="798"/>
      <c r="G5" s="798"/>
      <c r="H5" s="798"/>
      <c r="I5" s="798"/>
    </row>
    <row r="6" spans="1:23" ht="24.75" customHeight="1" x14ac:dyDescent="0.2">
      <c r="A6" s="798" t="s">
        <v>201</v>
      </c>
      <c r="B6" s="798"/>
      <c r="C6" s="798"/>
      <c r="D6" s="798"/>
      <c r="E6" s="798"/>
      <c r="F6" s="798"/>
      <c r="G6" s="798"/>
      <c r="H6" s="798"/>
      <c r="I6" s="798"/>
    </row>
    <row r="7" spans="1:23" ht="24.75" customHeight="1" x14ac:dyDescent="0.2">
      <c r="A7" s="369" t="s">
        <v>189</v>
      </c>
      <c r="B7" s="399" t="s">
        <v>191</v>
      </c>
      <c r="C7" s="369" t="s">
        <v>192</v>
      </c>
      <c r="D7" s="369" t="s">
        <v>193</v>
      </c>
      <c r="E7" s="369" t="s">
        <v>194</v>
      </c>
      <c r="F7" s="369" t="s">
        <v>195</v>
      </c>
      <c r="G7" s="369" t="s">
        <v>196</v>
      </c>
      <c r="H7" s="369" t="s">
        <v>197</v>
      </c>
      <c r="I7" s="369" t="s">
        <v>198</v>
      </c>
      <c r="O7" s="10" t="s">
        <v>147</v>
      </c>
      <c r="P7" s="10" t="s">
        <v>148</v>
      </c>
      <c r="Q7" s="10" t="s">
        <v>149</v>
      </c>
      <c r="R7" s="10" t="s">
        <v>150</v>
      </c>
      <c r="S7" s="10" t="s">
        <v>151</v>
      </c>
      <c r="T7" s="10" t="s">
        <v>152</v>
      </c>
      <c r="U7" s="267" t="s">
        <v>153</v>
      </c>
      <c r="V7" s="267" t="s">
        <v>154</v>
      </c>
    </row>
    <row r="8" spans="1:23" ht="24.75" customHeight="1" x14ac:dyDescent="0.2">
      <c r="A8" s="369" t="s">
        <v>190</v>
      </c>
      <c r="B8" s="400">
        <f>V8*100/W8</f>
        <v>25</v>
      </c>
      <c r="C8" s="400">
        <f>U8*100/W8</f>
        <v>0</v>
      </c>
      <c r="D8" s="400">
        <f>T8*100/W8</f>
        <v>0</v>
      </c>
      <c r="E8" s="400">
        <f>S8*100/W8</f>
        <v>50</v>
      </c>
      <c r="F8" s="400">
        <f>R8*100/W8</f>
        <v>0</v>
      </c>
      <c r="G8" s="400">
        <f>Q8*100/W8</f>
        <v>25</v>
      </c>
      <c r="H8" s="400">
        <f>P8*100/W8</f>
        <v>0</v>
      </c>
      <c r="I8" s="400">
        <f>O8*100/W8</f>
        <v>0</v>
      </c>
      <c r="O8" s="268">
        <f>COUNTIF('S1'!$Q$4:$Q$103,"A1")</f>
        <v>0</v>
      </c>
      <c r="P8" s="268">
        <f>COUNTIF('S1'!$Q$4:$Q$103,"A2")</f>
        <v>0</v>
      </c>
      <c r="Q8" s="268">
        <f>COUNTIF('S1'!$Q$4:$Q$103,"B1")</f>
        <v>1</v>
      </c>
      <c r="R8" s="268">
        <f>COUNTIF('S1'!$Q$4:$Q$103,"B2")</f>
        <v>0</v>
      </c>
      <c r="S8" s="268">
        <f>COUNTIF('S1'!$Q$4:$Q$103,"C1")</f>
        <v>2</v>
      </c>
      <c r="T8" s="268">
        <f>COUNTIF('S1'!$Q$4:$Q$103,"C2")</f>
        <v>0</v>
      </c>
      <c r="U8" s="268">
        <f>COUNTIF('S1'!$Q$4:$Q$103,"D")</f>
        <v>0</v>
      </c>
      <c r="V8" s="268">
        <f>COUNTIF('S1'!$Q$4:$Q$103,"E")</f>
        <v>1</v>
      </c>
      <c r="W8" s="130">
        <f>SUM(O8:V8)</f>
        <v>4</v>
      </c>
    </row>
    <row r="9" spans="1:23" ht="14.25" customHeight="1" x14ac:dyDescent="0.2">
      <c r="A9" s="406"/>
      <c r="B9" s="401"/>
      <c r="C9" s="401"/>
      <c r="D9" s="401"/>
      <c r="E9" s="401"/>
      <c r="F9" s="401"/>
      <c r="G9" s="401"/>
      <c r="H9" s="401"/>
      <c r="I9" s="401"/>
    </row>
    <row r="10" spans="1:23" ht="9" customHeight="1" x14ac:dyDescent="0.2">
      <c r="A10" s="406"/>
      <c r="B10" s="406"/>
      <c r="C10" s="406"/>
      <c r="D10" s="406"/>
      <c r="E10" s="406"/>
      <c r="F10" s="406"/>
      <c r="G10" s="406"/>
      <c r="H10" s="406"/>
      <c r="I10" s="406"/>
    </row>
    <row r="11" spans="1:23" ht="26.25" customHeight="1" x14ac:dyDescent="0.3">
      <c r="A11" s="799" t="s">
        <v>207</v>
      </c>
      <c r="B11" s="799"/>
      <c r="C11" s="799"/>
      <c r="D11" s="799"/>
      <c r="E11" s="799"/>
      <c r="F11" s="799"/>
      <c r="G11" s="799"/>
      <c r="H11" s="799"/>
      <c r="I11" s="402"/>
      <c r="J11" s="259"/>
    </row>
    <row r="12" spans="1:23" ht="27" customHeight="1" x14ac:dyDescent="0.2">
      <c r="A12" s="797" t="s">
        <v>210</v>
      </c>
      <c r="B12" s="797"/>
      <c r="C12" s="551" t="s">
        <v>208</v>
      </c>
      <c r="D12" s="796" t="s">
        <v>209</v>
      </c>
      <c r="E12" s="796"/>
      <c r="F12" s="796"/>
      <c r="G12" s="796"/>
      <c r="H12" s="796"/>
      <c r="I12" s="406"/>
    </row>
    <row r="13" spans="1:23" ht="33.75" customHeight="1" x14ac:dyDescent="0.2">
      <c r="A13" s="797"/>
      <c r="B13" s="797"/>
      <c r="C13" s="551"/>
      <c r="D13" s="403" t="s">
        <v>186</v>
      </c>
      <c r="E13" s="284" t="s">
        <v>187</v>
      </c>
      <c r="F13" s="284" t="s">
        <v>188</v>
      </c>
      <c r="G13" s="284" t="s">
        <v>153</v>
      </c>
      <c r="H13" s="284" t="s">
        <v>154</v>
      </c>
      <c r="I13" s="406"/>
      <c r="O13" s="10" t="s">
        <v>147</v>
      </c>
      <c r="P13" s="10" t="s">
        <v>148</v>
      </c>
      <c r="Q13" s="10" t="s">
        <v>149</v>
      </c>
      <c r="R13" s="10" t="s">
        <v>150</v>
      </c>
      <c r="S13" s="10" t="s">
        <v>151</v>
      </c>
      <c r="T13" s="10" t="s">
        <v>152</v>
      </c>
    </row>
    <row r="14" spans="1:23" s="188" customFormat="1" ht="23.25" customHeight="1" x14ac:dyDescent="0.2">
      <c r="A14" s="794" t="s">
        <v>202</v>
      </c>
      <c r="B14" s="795"/>
      <c r="C14" s="257">
        <f>તારીજ!$D$10</f>
        <v>4</v>
      </c>
      <c r="D14" s="404">
        <f>O14+P14</f>
        <v>0</v>
      </c>
      <c r="E14" s="404">
        <f>Q14+R14</f>
        <v>1</v>
      </c>
      <c r="F14" s="404">
        <f>S14+T14</f>
        <v>1</v>
      </c>
      <c r="G14" s="404">
        <f>COUNTIF('સમગ્ર પરિણામ '!$M$7:$M$106,"D")</f>
        <v>2</v>
      </c>
      <c r="H14" s="404">
        <f>COUNTIF('સમગ્ર પરિણામ '!$M$7:$M$106,"E")</f>
        <v>0</v>
      </c>
      <c r="I14" s="405"/>
      <c r="O14" s="268">
        <f>COUNTIF('સમગ્ર પરિણામ '!$M$7:$M$106,"A1")</f>
        <v>0</v>
      </c>
      <c r="P14" s="268">
        <f>COUNTIF('સમગ્ર પરિણામ '!$M$7:$M$106,"A2")</f>
        <v>0</v>
      </c>
      <c r="Q14" s="268">
        <f>COUNTIF('સમગ્ર પરિણામ '!$M$7:$M$106,"B1")</f>
        <v>0</v>
      </c>
      <c r="R14" s="268">
        <f>COUNTIF('સમગ્ર પરિણામ '!$M$7:$M$106,"B2")</f>
        <v>1</v>
      </c>
      <c r="S14" s="268">
        <f>COUNTIF('સમગ્ર પરિણામ '!$M$7:$M$106,"C1")</f>
        <v>1</v>
      </c>
      <c r="T14" s="268">
        <f>COUNTIF('સમગ્ર પરિણામ '!$M$7:$M$106,"C2")</f>
        <v>0</v>
      </c>
    </row>
    <row r="15" spans="1:23" s="188" customFormat="1" ht="23.25" customHeight="1" x14ac:dyDescent="0.2">
      <c r="A15" s="794" t="s">
        <v>203</v>
      </c>
      <c r="B15" s="795"/>
      <c r="C15" s="257">
        <f>તારીજ!$D$10</f>
        <v>4</v>
      </c>
      <c r="D15" s="404">
        <f>O15+P15</f>
        <v>0</v>
      </c>
      <c r="E15" s="404">
        <f>Q15+R15</f>
        <v>1</v>
      </c>
      <c r="F15" s="404">
        <f>S15+T15</f>
        <v>2</v>
      </c>
      <c r="G15" s="404">
        <f>COUNTIF('સમગ્ર પરિણામ '!$Z$7:$Z$106,"D")</f>
        <v>0</v>
      </c>
      <c r="H15" s="404">
        <f>COUNTIF('સમગ્ર પરિણામ '!$Z$7:$Z$106,"E")</f>
        <v>1</v>
      </c>
      <c r="I15" s="405"/>
      <c r="O15" s="268">
        <f>COUNTIF('સમગ્ર પરિણામ '!$Z$7:$Z$106,"A1")</f>
        <v>0</v>
      </c>
      <c r="P15" s="268">
        <f>COUNTIF('સમગ્ર પરિણામ '!$Z$7:$Z$106,"A2")</f>
        <v>0</v>
      </c>
      <c r="Q15" s="268">
        <f>COUNTIF('સમગ્ર પરિણામ '!$Z$7:$Z$106,"B1")</f>
        <v>0</v>
      </c>
      <c r="R15" s="268">
        <f>COUNTIF('સમગ્ર પરિણામ '!$Z$7:$Z$106,"B2")</f>
        <v>1</v>
      </c>
      <c r="S15" s="268">
        <f>COUNTIF('સમગ્ર પરિણામ '!$Z$7:$Z$106,"C1")</f>
        <v>1</v>
      </c>
      <c r="T15" s="268">
        <f>COUNTIF('સમગ્ર પરિણામ '!$Z$7:$Z$106,"C2")</f>
        <v>1</v>
      </c>
    </row>
    <row r="16" spans="1:23" s="188" customFormat="1" ht="23.25" customHeight="1" x14ac:dyDescent="0.2">
      <c r="A16" s="794" t="s">
        <v>204</v>
      </c>
      <c r="B16" s="795"/>
      <c r="C16" s="257">
        <f>તારીજ!$D$10</f>
        <v>4</v>
      </c>
      <c r="D16" s="404">
        <f>O16+P16</f>
        <v>0</v>
      </c>
      <c r="E16" s="404">
        <f>Q16+R16</f>
        <v>1</v>
      </c>
      <c r="F16" s="404">
        <f>S16+T16</f>
        <v>2</v>
      </c>
      <c r="G16" s="404">
        <f>COUNTIF('સમગ્ર પરિણામ '!$BM$7:$BM$106,"D")</f>
        <v>0</v>
      </c>
      <c r="H16" s="404">
        <f>COUNTIF('સમગ્ર પરિણામ '!$BM$7:$BM$106,"E")</f>
        <v>1</v>
      </c>
      <c r="I16" s="405"/>
      <c r="O16" s="268">
        <f>COUNTIF('સમગ્ર પરિણામ '!$BM$7:$BM$106,"A1")</f>
        <v>0</v>
      </c>
      <c r="P16" s="268">
        <f>COUNTIF('સમગ્ર પરિણામ '!$BM$7:$BM$106,"A2")</f>
        <v>0</v>
      </c>
      <c r="Q16" s="268">
        <f>COUNTIF('સમગ્ર પરિણામ '!$BM$7:$BM$106,"B1")</f>
        <v>1</v>
      </c>
      <c r="R16" s="268">
        <f>COUNTIF('સમગ્ર પરિણામ '!$BM$7:$BM$106,"B2")</f>
        <v>0</v>
      </c>
      <c r="S16" s="268">
        <f>COUNTIF('સમગ્ર પરિણામ '!$BM$7:$BM$106,"C1")</f>
        <v>1</v>
      </c>
      <c r="T16" s="268">
        <f>COUNTIF('સમગ્ર પરિણામ '!$BM$7:$BM$106,"C2")</f>
        <v>1</v>
      </c>
    </row>
    <row r="17" spans="1:20" s="188" customFormat="1" ht="23.25" customHeight="1" x14ac:dyDescent="0.2">
      <c r="A17" s="794" t="s">
        <v>205</v>
      </c>
      <c r="B17" s="795"/>
      <c r="C17" s="257">
        <f>તારીજ!$D$10</f>
        <v>4</v>
      </c>
      <c r="D17" s="404">
        <f>O17+P17</f>
        <v>0</v>
      </c>
      <c r="E17" s="404">
        <f>Q17+R17</f>
        <v>1</v>
      </c>
      <c r="F17" s="404">
        <f>S17+T17</f>
        <v>2</v>
      </c>
      <c r="G17" s="404">
        <f>COUNTIF('સમગ્ર પરિણામ '!$BZ$7:$BZ$106,"D")</f>
        <v>0</v>
      </c>
      <c r="H17" s="404">
        <f>COUNTIF('સમગ્ર પરિણામ '!$BZ$7:$BZ$106,"E")</f>
        <v>1</v>
      </c>
      <c r="I17" s="405"/>
      <c r="O17" s="268">
        <f>COUNTIF('સમગ્ર પરિણામ '!$BZ$7:$BZ$106,"A1")</f>
        <v>0</v>
      </c>
      <c r="P17" s="268">
        <f>COUNTIF('સમગ્ર પરિણામ '!$BZ$7:$BZ$106,"A2")</f>
        <v>0</v>
      </c>
      <c r="Q17" s="268">
        <f>COUNTIF('સમગ્ર પરિણામ '!$BZ$7:$BZ$106,"B1")</f>
        <v>1</v>
      </c>
      <c r="R17" s="268">
        <f>COUNTIF('સમગ્ર પરિણામ '!$BZ$7:$BZ$106,"B2")</f>
        <v>0</v>
      </c>
      <c r="S17" s="268">
        <f>COUNTIF('સમગ્ર પરિણામ '!$BZ$7:$BZ$106,"C1")</f>
        <v>2</v>
      </c>
      <c r="T17" s="268">
        <f>COUNTIF('સમગ્ર પરિણામ '!$BZ$7:$BZ$106,"C2")</f>
        <v>0</v>
      </c>
    </row>
    <row r="18" spans="1:20" s="188" customFormat="1" ht="23.25" customHeight="1" x14ac:dyDescent="0.2">
      <c r="A18" s="794" t="s">
        <v>206</v>
      </c>
      <c r="B18" s="795"/>
      <c r="C18" s="257">
        <f>તારીજ!$D$10</f>
        <v>4</v>
      </c>
      <c r="D18" s="404">
        <f>O18+P18</f>
        <v>0</v>
      </c>
      <c r="E18" s="404">
        <f>Q18+R18</f>
        <v>1</v>
      </c>
      <c r="F18" s="404">
        <f>S18+T18</f>
        <v>2</v>
      </c>
      <c r="G18" s="404">
        <f>COUNTIF('સમગ્ર પરિણામ '!$CM$7:$CM$106,"D")</f>
        <v>0</v>
      </c>
      <c r="H18" s="404">
        <f>COUNTIF('સમગ્ર પરિણામ '!$CM$7:$CM$106,"E")</f>
        <v>1</v>
      </c>
      <c r="I18" s="405"/>
      <c r="O18" s="268">
        <f>COUNTIF('સમગ્ર પરિણામ '!$CM$7:$CM$106,"A1")</f>
        <v>0</v>
      </c>
      <c r="P18" s="268">
        <f>COUNTIF('સમગ્ર પરિણામ '!$CM$7:$CM$106,"A2")</f>
        <v>0</v>
      </c>
      <c r="Q18" s="268">
        <f>COUNTIF('સમગ્ર પરિણામ '!$CM$7:$CM$106,"B1")</f>
        <v>1</v>
      </c>
      <c r="R18" s="268">
        <f>COUNTIF('સમગ્ર પરિણામ '!$CM$7:$CM$106,"B2")</f>
        <v>0</v>
      </c>
      <c r="S18" s="268">
        <f>COUNTIF('સમગ્ર પરિણામ '!$CM$7:$CM$106,"C1")</f>
        <v>1</v>
      </c>
      <c r="T18" s="268">
        <f>COUNTIF('સમગ્ર પરિણામ '!$CM$7:$CM$106,"C2")</f>
        <v>1</v>
      </c>
    </row>
  </sheetData>
  <sheetProtection password="CC35" sheet="1" scenarios="1" formatCells="0" formatColumns="0" formatRows="0" insertColumns="0" insertRows="0"/>
  <mergeCells count="17">
    <mergeCell ref="A2:B2"/>
    <mergeCell ref="A3:B3"/>
    <mergeCell ref="C3:F3"/>
    <mergeCell ref="G3:H3"/>
    <mergeCell ref="A1:I1"/>
    <mergeCell ref="C2:I2"/>
    <mergeCell ref="D12:H12"/>
    <mergeCell ref="C12:C13"/>
    <mergeCell ref="A12:B13"/>
    <mergeCell ref="A5:I5"/>
    <mergeCell ref="A6:I6"/>
    <mergeCell ref="A11:H11"/>
    <mergeCell ref="A14:B14"/>
    <mergeCell ref="A15:B15"/>
    <mergeCell ref="A16:B16"/>
    <mergeCell ref="A17:B17"/>
    <mergeCell ref="A18:B18"/>
  </mergeCells>
  <pageMargins left="0.63" right="0.57999999999999996" top="0.79" bottom="0.48" header="0.28000000000000003" footer="0.3"/>
  <pageSetup paperSize="9" orientation="portrait" blackAndWhite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AJ45"/>
  <sheetViews>
    <sheetView workbookViewId="0">
      <selection activeCell="Q31" sqref="Q31"/>
    </sheetView>
  </sheetViews>
  <sheetFormatPr defaultColWidth="9.14453125" defaultRowHeight="15" x14ac:dyDescent="0.2"/>
  <cols>
    <col min="1" max="1" width="5.37890625" style="25" customWidth="1"/>
    <col min="2" max="3" width="7.26171875" style="25" customWidth="1"/>
    <col min="4" max="4" width="3.09375" style="25" customWidth="1"/>
    <col min="5" max="5" width="10.89453125" style="25" customWidth="1"/>
    <col min="6" max="6" width="6.3203125" style="25" customWidth="1"/>
    <col min="7" max="11" width="4.16796875" style="25" customWidth="1"/>
    <col min="12" max="13" width="4.9765625" style="25" customWidth="1"/>
    <col min="14" max="16" width="2.95703125" style="25" customWidth="1"/>
    <col min="17" max="17" width="4.9765625" style="25" customWidth="1"/>
    <col min="18" max="18" width="4.5703125" style="25" customWidth="1"/>
    <col min="19" max="33" width="9.14453125" style="25"/>
    <col min="34" max="36" width="0" style="25" hidden="1" customWidth="1"/>
    <col min="37" max="16384" width="9.14453125" style="25"/>
  </cols>
  <sheetData>
    <row r="1" spans="1:36" ht="24.75" customHeight="1" x14ac:dyDescent="0.2">
      <c r="A1" s="819" t="str">
        <f>શાળા!B1</f>
        <v xml:space="preserve">શ્રી જનકપુરી વિદ્યાલય </v>
      </c>
      <c r="B1" s="820"/>
      <c r="C1" s="820"/>
      <c r="D1" s="820"/>
      <c r="E1" s="820"/>
      <c r="F1" s="820"/>
      <c r="G1" s="820"/>
      <c r="H1" s="312" t="s">
        <v>30</v>
      </c>
      <c r="I1" s="821" t="str">
        <f>શાળા!B6</f>
        <v>2023-24</v>
      </c>
      <c r="J1" s="822"/>
      <c r="K1" s="823" t="s">
        <v>4</v>
      </c>
      <c r="L1" s="823"/>
      <c r="M1" s="821" t="str">
        <f>શાળા!B4</f>
        <v>9-A</v>
      </c>
      <c r="N1" s="822"/>
      <c r="O1" s="313"/>
      <c r="P1" s="313"/>
      <c r="Q1" s="314"/>
      <c r="AH1" s="25">
        <v>1</v>
      </c>
      <c r="AI1" s="25">
        <v>2</v>
      </c>
      <c r="AJ1" s="25">
        <v>3</v>
      </c>
    </row>
    <row r="2" spans="1:36" ht="22.5" customHeight="1" x14ac:dyDescent="0.2">
      <c r="A2" s="824" t="s">
        <v>232</v>
      </c>
      <c r="B2" s="825"/>
      <c r="C2" s="825"/>
      <c r="D2" s="825"/>
      <c r="E2" s="825"/>
      <c r="F2" s="825"/>
      <c r="G2" s="825"/>
      <c r="H2" s="825"/>
      <c r="I2" s="825"/>
      <c r="J2" s="826" t="s">
        <v>93</v>
      </c>
      <c r="K2" s="826"/>
      <c r="L2" s="827" t="str">
        <f>શાળા!B5</f>
        <v xml:space="preserve">ઇમ્તિયાજ પઠાણ </v>
      </c>
      <c r="M2" s="827"/>
      <c r="N2" s="827"/>
      <c r="O2" s="827"/>
      <c r="P2" s="827"/>
      <c r="Q2" s="828"/>
      <c r="R2" s="73"/>
      <c r="AH2" s="25">
        <v>4</v>
      </c>
      <c r="AI2" s="25">
        <v>5</v>
      </c>
      <c r="AJ2" s="25">
        <v>6</v>
      </c>
    </row>
    <row r="3" spans="1:36" ht="39.75" customHeight="1" x14ac:dyDescent="0.2">
      <c r="A3" s="830" t="s">
        <v>88</v>
      </c>
      <c r="B3" s="474"/>
      <c r="C3" s="474"/>
      <c r="D3" s="474"/>
      <c r="E3" s="319" t="s">
        <v>87</v>
      </c>
      <c r="F3" s="323" t="s">
        <v>86</v>
      </c>
      <c r="G3" s="330" t="str">
        <f>શાળા!A9</f>
        <v xml:space="preserve">ગુજરાતી </v>
      </c>
      <c r="H3" s="330" t="str">
        <f>શાળા!A10</f>
        <v xml:space="preserve">અંગ્રેજી </v>
      </c>
      <c r="I3" s="327" t="str">
        <f>શાળા!A11</f>
        <v xml:space="preserve">હિન્દી </v>
      </c>
      <c r="J3" s="330" t="str">
        <f>શાળા!A12</f>
        <v>સંસ્કૃત</v>
      </c>
      <c r="K3" s="327" t="str">
        <f>શાળા!A13</f>
        <v>ગણીત</v>
      </c>
      <c r="L3" s="330" t="str">
        <f>શાળા!A14</f>
        <v xml:space="preserve">વિજ્ઞાન </v>
      </c>
      <c r="M3" s="330" t="str">
        <f>શાળા!A15</f>
        <v xml:space="preserve">સામાજિક વિજ્ઞાન </v>
      </c>
      <c r="N3" s="318" t="str">
        <f>VLOOKUP($R$3,'વિદ્યાર્થી માહિતી'!$A$2:$O$101,13,0)</f>
        <v>શા.શી.</v>
      </c>
      <c r="O3" s="318" t="str">
        <f>VLOOKUP($R$3,'વિદ્યાર્થી માહિતી'!$A$2:$O$101,14,0)</f>
        <v xml:space="preserve">કોમ્પ્યુટર </v>
      </c>
      <c r="P3" s="318" t="str">
        <f>VLOOKUP($R$3,'વિદ્યાર્થી માહિતી'!$A$2:$O$101,15,0)</f>
        <v xml:space="preserve">ચિત્રકલા </v>
      </c>
      <c r="Q3" s="333" t="s">
        <v>38</v>
      </c>
      <c r="R3" s="262">
        <v>1</v>
      </c>
      <c r="AH3" s="25">
        <v>7</v>
      </c>
      <c r="AI3" s="25">
        <v>8</v>
      </c>
      <c r="AJ3" s="25">
        <v>9</v>
      </c>
    </row>
    <row r="4" spans="1:36" ht="16.5" customHeight="1" x14ac:dyDescent="0.2">
      <c r="A4" s="831" t="str">
        <f>VLOOKUP($R$3,'વિદ્યાર્થી માહિતી'!$A$2:$O$101,3,0)</f>
        <v xml:space="preserve">પઠાણ ઇમ્તિયાજ હનીફખાન </v>
      </c>
      <c r="B4" s="840"/>
      <c r="C4" s="841"/>
      <c r="D4" s="310">
        <v>1</v>
      </c>
      <c r="E4" s="320" t="s">
        <v>31</v>
      </c>
      <c r="F4" s="324">
        <v>50</v>
      </c>
      <c r="G4" s="331">
        <f>VLOOKUP($R$3,'સમગ્ર પરિણામ '!$A$7:$EB$106,4,0)</f>
        <v>11</v>
      </c>
      <c r="H4" s="331">
        <f>VLOOKUP($R$3,'સમગ્ર પરિણામ '!$A$7:$EB$106,17,0)</f>
        <v>25</v>
      </c>
      <c r="I4" s="328">
        <f>VLOOKUP($R$3,'સમગ્ર પરિણામ '!$A$7:$EB$106,30,0)</f>
        <v>22</v>
      </c>
      <c r="J4" s="331">
        <f>VLOOKUP($R$3,'સમગ્ર પરિણામ '!$A$7:$EB$106,43,0)</f>
        <v>37</v>
      </c>
      <c r="K4" s="328">
        <f>VLOOKUP($R$3,'સમગ્ર પરિણામ '!$A$7:$EB$106,56,0)</f>
        <v>23</v>
      </c>
      <c r="L4" s="331">
        <f>VLOOKUP($R$3,'સમગ્ર પરિણામ '!$A$7:$EB$106,69,0)</f>
        <v>17</v>
      </c>
      <c r="M4" s="331">
        <f>VLOOKUP($R$3,'સમગ્ર પરિણામ '!$A$7:$EB$106,82,0)</f>
        <v>22</v>
      </c>
      <c r="N4" s="317"/>
      <c r="O4" s="317"/>
      <c r="P4" s="317"/>
      <c r="Q4" s="334">
        <f>SUM(G4:M4)</f>
        <v>157</v>
      </c>
      <c r="AH4" s="25">
        <v>10</v>
      </c>
      <c r="AI4" s="25">
        <v>11</v>
      </c>
      <c r="AJ4" s="25">
        <v>12</v>
      </c>
    </row>
    <row r="5" spans="1:36" ht="16.5" customHeight="1" x14ac:dyDescent="0.2">
      <c r="A5" s="842"/>
      <c r="B5" s="843"/>
      <c r="C5" s="844"/>
      <c r="D5" s="310">
        <v>2</v>
      </c>
      <c r="E5" s="320" t="s">
        <v>35</v>
      </c>
      <c r="F5" s="324">
        <v>50</v>
      </c>
      <c r="G5" s="331">
        <f>VLOOKUP($R$3,'સમગ્ર પરિણામ '!$A$7:$EB$106,5,0)</f>
        <v>10</v>
      </c>
      <c r="H5" s="331">
        <f>VLOOKUP($R$3,'સમગ્ર પરિણામ '!$A$7:$EB$106,18,0)</f>
        <v>11</v>
      </c>
      <c r="I5" s="328">
        <f>VLOOKUP($R$3,'સમગ્ર પરિણામ '!$A$7:$EB$106,31,0)</f>
        <v>12</v>
      </c>
      <c r="J5" s="331">
        <f>VLOOKUP($R$3,'સમગ્ર પરિણામ '!$A$7:$EB$106,44,0)</f>
        <v>13</v>
      </c>
      <c r="K5" s="328">
        <f>VLOOKUP($R$3,'સમગ્ર પરિણામ '!$A$7:$EB$106,57,0)</f>
        <v>14</v>
      </c>
      <c r="L5" s="331">
        <f>VLOOKUP($R$3,'સમગ્ર પરિણામ '!$A$7:$EB$106,70,0)</f>
        <v>15</v>
      </c>
      <c r="M5" s="331">
        <f>VLOOKUP($R$3,'સમગ્ર પરિણામ '!$A$7:$EB$106,83,0)</f>
        <v>16</v>
      </c>
      <c r="N5" s="317"/>
      <c r="O5" s="317"/>
      <c r="P5" s="317"/>
      <c r="Q5" s="334">
        <f t="shared" ref="Q5:Q13" si="0">SUM(G5:M5)</f>
        <v>91</v>
      </c>
      <c r="AH5" s="25">
        <v>13</v>
      </c>
      <c r="AI5" s="25">
        <v>14</v>
      </c>
      <c r="AJ5" s="25">
        <v>15</v>
      </c>
    </row>
    <row r="6" spans="1:36" ht="16.5" customHeight="1" x14ac:dyDescent="0.2">
      <c r="A6" s="807" t="s">
        <v>94</v>
      </c>
      <c r="B6" s="808"/>
      <c r="C6" s="311">
        <f>VLOOKUP($R$3,'વિદ્યાર્થી માહિતી'!$A$2:$O$101,2,0)</f>
        <v>901</v>
      </c>
      <c r="D6" s="310">
        <v>3</v>
      </c>
      <c r="E6" s="320" t="s">
        <v>81</v>
      </c>
      <c r="F6" s="324">
        <v>80</v>
      </c>
      <c r="G6" s="331">
        <f>VLOOKUP($R$3,'સમગ્ર પરિણામ '!$A$7:$EB$106,6,0)</f>
        <v>25</v>
      </c>
      <c r="H6" s="331">
        <f>VLOOKUP($R$3,'સમગ્ર પરિણામ '!$A$7:$EB$106,19,0)</f>
        <v>66</v>
      </c>
      <c r="I6" s="328">
        <f>VLOOKUP($R$3,'સમગ્ર પરિણામ '!$A$7:$EB$106,32,0)</f>
        <v>56</v>
      </c>
      <c r="J6" s="331">
        <f>VLOOKUP($R$3,'સમગ્ર પરિણામ '!$A$7:$EB$106,45,0)</f>
        <v>58</v>
      </c>
      <c r="K6" s="328">
        <f>VLOOKUP($R$3,'સમગ્ર પરિણામ '!$A$7:$EB$106,58,0)</f>
        <v>65</v>
      </c>
      <c r="L6" s="331">
        <f>VLOOKUP($R$3,'સમગ્ર પરિણામ '!$A$7:$EB$106,71,0)</f>
        <v>65</v>
      </c>
      <c r="M6" s="331">
        <f>VLOOKUP($R$3,'સમગ્ર પરિણામ '!$A$7:$EB$106,84,0)</f>
        <v>45</v>
      </c>
      <c r="N6" s="317"/>
      <c r="O6" s="317"/>
      <c r="P6" s="317"/>
      <c r="Q6" s="334">
        <f t="shared" si="0"/>
        <v>380</v>
      </c>
      <c r="AH6" s="25">
        <v>16</v>
      </c>
      <c r="AI6" s="25">
        <v>17</v>
      </c>
      <c r="AJ6" s="25">
        <v>18</v>
      </c>
    </row>
    <row r="7" spans="1:36" ht="16.5" customHeight="1" x14ac:dyDescent="0.2">
      <c r="A7" s="807" t="s">
        <v>89</v>
      </c>
      <c r="B7" s="808"/>
      <c r="C7" s="808"/>
      <c r="D7" s="310">
        <v>4</v>
      </c>
      <c r="E7" s="321" t="s">
        <v>48</v>
      </c>
      <c r="F7" s="324">
        <v>20</v>
      </c>
      <c r="G7" s="331">
        <f>VLOOKUP($R$3,'સમગ્ર પરિણામ '!$A$7:$EB$106,7,0)</f>
        <v>16</v>
      </c>
      <c r="H7" s="331">
        <f>VLOOKUP($R$3,'સમગ્ર પરિણામ '!$A$7:$EB$106,20,0)</f>
        <v>16</v>
      </c>
      <c r="I7" s="328">
        <f>VLOOKUP($R$3,'સમગ્ર પરિણામ '!$A$7:$EB$106,33,0)</f>
        <v>10</v>
      </c>
      <c r="J7" s="331">
        <f>VLOOKUP($R$3,'સમગ્ર પરિણામ '!$A$7:$EB$106,46,0)</f>
        <v>13</v>
      </c>
      <c r="K7" s="328">
        <f>VLOOKUP($R$3,'સમગ્ર પરિણામ '!$A$7:$EB$106,59,0)</f>
        <v>16</v>
      </c>
      <c r="L7" s="331">
        <f>VLOOKUP($R$3,'સમગ્ર પરિણામ '!$A$7:$EB$106,72,0)</f>
        <v>13</v>
      </c>
      <c r="M7" s="331">
        <f>VLOOKUP($R$3,'સમગ્ર પરિણામ '!$A$7:$EB$106,85,0)</f>
        <v>13</v>
      </c>
      <c r="N7" s="317"/>
      <c r="O7" s="317"/>
      <c r="P7" s="317"/>
      <c r="Q7" s="334">
        <f t="shared" si="0"/>
        <v>97</v>
      </c>
      <c r="AH7" s="25">
        <v>19</v>
      </c>
      <c r="AI7" s="25">
        <v>20</v>
      </c>
      <c r="AJ7" s="25">
        <v>21</v>
      </c>
    </row>
    <row r="8" spans="1:36" ht="16.5" customHeight="1" x14ac:dyDescent="0.2">
      <c r="A8" s="809">
        <f>VLOOKUP($R$3,'વિદ્યાર્થી માહિતી'!$A$2:$O$101,4,0)</f>
        <v>125</v>
      </c>
      <c r="B8" s="810"/>
      <c r="C8" s="811"/>
      <c r="D8" s="310">
        <v>5</v>
      </c>
      <c r="E8" s="321" t="s">
        <v>82</v>
      </c>
      <c r="F8" s="324">
        <v>200</v>
      </c>
      <c r="G8" s="331">
        <f>VLOOKUP($R$3,'સમગ્ર પરિણામ '!$A$7:$EB$106,8,0)</f>
        <v>62</v>
      </c>
      <c r="H8" s="331">
        <f>VLOOKUP($R$3,'સમગ્ર પરિણામ '!$A$7:$EB$106,21,0)</f>
        <v>118</v>
      </c>
      <c r="I8" s="328">
        <f>VLOOKUP($R$3,'સમગ્ર પરિણામ '!$A$7:$EB$106,34,0)</f>
        <v>100</v>
      </c>
      <c r="J8" s="331">
        <f>VLOOKUP($R$3,'સમગ્ર પરિણામ '!$A$7:$EB$106,47,0)</f>
        <v>121</v>
      </c>
      <c r="K8" s="328">
        <f>VLOOKUP($R$3,'સમગ્ર પરિણામ '!$A$7:$EB$106,60,0)</f>
        <v>118</v>
      </c>
      <c r="L8" s="331">
        <f>VLOOKUP($R$3,'સમગ્ર પરિણામ '!$A$7:$EB$106,73,0)</f>
        <v>110</v>
      </c>
      <c r="M8" s="331">
        <f>VLOOKUP($R$3,'સમગ્ર પરિણામ '!$A$7:$EB$106,86,0)</f>
        <v>96</v>
      </c>
      <c r="N8" s="317"/>
      <c r="O8" s="317"/>
      <c r="P8" s="317"/>
      <c r="Q8" s="334">
        <f t="shared" si="0"/>
        <v>725</v>
      </c>
      <c r="AH8" s="25">
        <v>22</v>
      </c>
      <c r="AI8" s="25">
        <v>23</v>
      </c>
      <c r="AJ8" s="25">
        <v>24</v>
      </c>
    </row>
    <row r="9" spans="1:36" ht="16.5" customHeight="1" x14ac:dyDescent="0.2">
      <c r="A9" s="807" t="s">
        <v>24</v>
      </c>
      <c r="B9" s="808"/>
      <c r="C9" s="808"/>
      <c r="D9" s="310">
        <v>6</v>
      </c>
      <c r="E9" s="320" t="s">
        <v>83</v>
      </c>
      <c r="F9" s="324">
        <v>100</v>
      </c>
      <c r="G9" s="331">
        <f>VLOOKUP($R$3,'સમગ્ર પરિણામ '!$A$7:$EB$106,9,0)</f>
        <v>31</v>
      </c>
      <c r="H9" s="331">
        <f>VLOOKUP($R$3,'સમગ્ર પરિણામ '!$A$7:$EB$106,22,0)</f>
        <v>59</v>
      </c>
      <c r="I9" s="328">
        <f>VLOOKUP($R$3,'સમગ્ર પરિણામ '!$A$7:$EB$106,35,0)</f>
        <v>50</v>
      </c>
      <c r="J9" s="331">
        <f>VLOOKUP($R$3,'સમગ્ર પરિણામ '!$A$7:$EB$106,48,0)</f>
        <v>61</v>
      </c>
      <c r="K9" s="328">
        <f>VLOOKUP($R$3,'સમગ્ર પરિણામ '!$A$7:$EB$106,61,0)</f>
        <v>59</v>
      </c>
      <c r="L9" s="331">
        <f>VLOOKUP($R$3,'સમગ્ર પરિણામ '!$A$7:$EB$106,74,0)</f>
        <v>55</v>
      </c>
      <c r="M9" s="331">
        <f>VLOOKUP($R$3,'સમગ્ર પરિણામ '!$A$7:$EB$106,87,0)</f>
        <v>48</v>
      </c>
      <c r="N9" s="331">
        <f>VLOOKUP($R$3,'સમગ્ર પરિણામ '!$A$7:$EB$106,101,0)</f>
        <v>81</v>
      </c>
      <c r="O9" s="331">
        <f>VLOOKUP($R$3,'સમગ્ર પરિણામ '!$A$7:$EB$106,112,0)</f>
        <v>94</v>
      </c>
      <c r="P9" s="331">
        <f>VLOOKUP($R$3,'સમગ્ર પરિણામ '!$A$7:$EB$106,123,0)</f>
        <v>81</v>
      </c>
      <c r="Q9" s="334">
        <f t="shared" si="0"/>
        <v>363</v>
      </c>
      <c r="AH9" s="25">
        <v>25</v>
      </c>
      <c r="AI9" s="25">
        <v>26</v>
      </c>
      <c r="AJ9" s="25">
        <v>27</v>
      </c>
    </row>
    <row r="10" spans="1:36" ht="16.5" customHeight="1" x14ac:dyDescent="0.2">
      <c r="A10" s="812">
        <f>VLOOKUP($R$3,'વિદ્યાર્થી માહિતી'!$A$2:$O$101,5,0)</f>
        <v>37330</v>
      </c>
      <c r="B10" s="813"/>
      <c r="C10" s="814"/>
      <c r="D10" s="310">
        <v>7</v>
      </c>
      <c r="E10" s="320" t="s">
        <v>84</v>
      </c>
      <c r="F10" s="324">
        <v>33</v>
      </c>
      <c r="G10" s="332">
        <v>33</v>
      </c>
      <c r="H10" s="332">
        <v>33</v>
      </c>
      <c r="I10" s="329">
        <v>33</v>
      </c>
      <c r="J10" s="332">
        <v>33</v>
      </c>
      <c r="K10" s="329">
        <v>33</v>
      </c>
      <c r="L10" s="332">
        <v>33</v>
      </c>
      <c r="M10" s="332">
        <v>33</v>
      </c>
      <c r="N10" s="317"/>
      <c r="O10" s="317"/>
      <c r="P10" s="317"/>
      <c r="Q10" s="335"/>
      <c r="AF10" s="25">
        <v>28</v>
      </c>
      <c r="AG10" s="25">
        <v>29</v>
      </c>
      <c r="AH10" s="25">
        <v>30</v>
      </c>
    </row>
    <row r="11" spans="1:36" ht="16.5" customHeight="1" x14ac:dyDescent="0.2">
      <c r="A11" s="807" t="s">
        <v>90</v>
      </c>
      <c r="B11" s="808"/>
      <c r="C11" s="808"/>
      <c r="D11" s="310">
        <v>8</v>
      </c>
      <c r="E11" s="320" t="s">
        <v>50</v>
      </c>
      <c r="F11" s="324">
        <v>15</v>
      </c>
      <c r="G11" s="331">
        <f>VLOOKUP($R$3,'સમગ્ર પરિણામ '!$A$7:$EB$106,10,0)</f>
        <v>2</v>
      </c>
      <c r="H11" s="331">
        <f>VLOOKUP($R$3,'સમગ્ર પરિણામ '!$A$7:$EB$106,23,0)</f>
        <v>0</v>
      </c>
      <c r="I11" s="328">
        <f>VLOOKUP($R$3,'સમગ્ર પરિણામ '!$A$7:$EB$106,36,0)</f>
        <v>0</v>
      </c>
      <c r="J11" s="331">
        <f>VLOOKUP($R$3,'સમગ્ર પરિણામ '!$A$7:$EB$106,49,0)</f>
        <v>0</v>
      </c>
      <c r="K11" s="328">
        <f>VLOOKUP($R$3,'સમગ્ર પરિણામ '!$A$7:$EB$106,62,0)</f>
        <v>0</v>
      </c>
      <c r="L11" s="331">
        <f>VLOOKUP($R$3,'સમગ્ર પરિણામ '!$A$7:$EB$106,75,0)</f>
        <v>0</v>
      </c>
      <c r="M11" s="331">
        <f>VLOOKUP($R$3,'સમગ્ર પરિણામ '!$A$7:$EB$106,88,0)</f>
        <v>0</v>
      </c>
      <c r="N11" s="317"/>
      <c r="O11" s="317"/>
      <c r="P11" s="317"/>
      <c r="Q11" s="335"/>
      <c r="AH11" s="25">
        <v>31</v>
      </c>
      <c r="AI11" s="25">
        <v>32</v>
      </c>
      <c r="AJ11" s="25">
        <v>33</v>
      </c>
    </row>
    <row r="12" spans="1:36" ht="16.5" customHeight="1" x14ac:dyDescent="0.2">
      <c r="A12" s="815" t="s">
        <v>91</v>
      </c>
      <c r="B12" s="816"/>
      <c r="C12" s="336">
        <f>VLOOKUP($R$3,'વિદ્યાર્થી માહિતી'!$A$2:$O$101,11,0)</f>
        <v>235</v>
      </c>
      <c r="D12" s="310">
        <v>9</v>
      </c>
      <c r="E12" s="320" t="s">
        <v>85</v>
      </c>
      <c r="F12" s="324">
        <v>10</v>
      </c>
      <c r="G12" s="331">
        <f>VLOOKUP($R$3,'સમગ્ર પરિણામ '!$A$7:$EB$106,11,0)</f>
        <v>0</v>
      </c>
      <c r="H12" s="331">
        <f>VLOOKUP($R$3,'સમગ્ર પરિણામ '!$A$7:$EB$106,24,0)</f>
        <v>0</v>
      </c>
      <c r="I12" s="328">
        <f>VLOOKUP($R$3,'સમગ્ર પરિણામ '!$A$7:$EB$106,37,0)</f>
        <v>0</v>
      </c>
      <c r="J12" s="331">
        <f>VLOOKUP($R$3,'સમગ્ર પરિણામ '!$A$7:$EB$106,50,0)</f>
        <v>0</v>
      </c>
      <c r="K12" s="328">
        <f>VLOOKUP($R$3,'સમગ્ર પરિણામ '!$A$7:$EB$106,63,0)</f>
        <v>0</v>
      </c>
      <c r="L12" s="331">
        <f>VLOOKUP($R$3,'સમગ્ર પરિણામ '!$A$7:$EB$106,76,0)</f>
        <v>0</v>
      </c>
      <c r="M12" s="331">
        <f>VLOOKUP($R$3,'સમગ્ર પરિણામ '!$A$7:$EB$106,89,0)</f>
        <v>0</v>
      </c>
      <c r="N12" s="317"/>
      <c r="O12" s="317"/>
      <c r="P12" s="317"/>
      <c r="Q12" s="335"/>
      <c r="AH12" s="25">
        <v>34</v>
      </c>
      <c r="AI12" s="25">
        <v>35</v>
      </c>
      <c r="AJ12" s="25">
        <v>36</v>
      </c>
    </row>
    <row r="13" spans="1:36" ht="16.5" customHeight="1" x14ac:dyDescent="0.2">
      <c r="A13" s="815" t="s">
        <v>92</v>
      </c>
      <c r="B13" s="816"/>
      <c r="C13" s="336">
        <f>VLOOKUP($R$3,'વિદ્યાર્થી માહિતી'!$A$2:$O$101,12,0)</f>
        <v>220</v>
      </c>
      <c r="D13" s="310">
        <v>10</v>
      </c>
      <c r="E13" s="320" t="s">
        <v>38</v>
      </c>
      <c r="F13" s="325"/>
      <c r="G13" s="331">
        <f>VLOOKUP($R$3,'સમગ્ર પરિણામ '!$A$7:$EB$106,12,0)</f>
        <v>33</v>
      </c>
      <c r="H13" s="331">
        <f>VLOOKUP($R$3,'સમગ્ર પરિણામ '!$A$7:$EB$106,25,0)</f>
        <v>59</v>
      </c>
      <c r="I13" s="328">
        <f>VLOOKUP($R$3,'સમગ્ર પરિણામ '!$A$7:$EB$106,38,0)</f>
        <v>50</v>
      </c>
      <c r="J13" s="331">
        <f>VLOOKUP($R$3,'સમગ્ર પરિણામ '!$A$7:$EB$106,51,0)</f>
        <v>61</v>
      </c>
      <c r="K13" s="328">
        <f>VLOOKUP($R$3,'સમગ્ર પરિણામ '!$A$7:$EB$106,64,0)</f>
        <v>59</v>
      </c>
      <c r="L13" s="331">
        <f>VLOOKUP($R$3,'સમગ્ર પરિણામ '!$A$7:$EB$106,77,0)</f>
        <v>55</v>
      </c>
      <c r="M13" s="331">
        <f>VLOOKUP($R$3,'સમગ્ર પરિણામ '!$A$7:$EB$106,90,0)</f>
        <v>48</v>
      </c>
      <c r="N13" s="317"/>
      <c r="O13" s="317"/>
      <c r="P13" s="317"/>
      <c r="Q13" s="334">
        <f t="shared" si="0"/>
        <v>365</v>
      </c>
      <c r="AH13" s="25">
        <v>37</v>
      </c>
      <c r="AI13" s="25">
        <v>38</v>
      </c>
      <c r="AJ13" s="25">
        <v>39</v>
      </c>
    </row>
    <row r="14" spans="1:36" ht="16.5" customHeight="1" x14ac:dyDescent="0.2">
      <c r="A14" s="817"/>
      <c r="B14" s="818"/>
      <c r="C14" s="818"/>
      <c r="D14" s="315">
        <v>11</v>
      </c>
      <c r="E14" s="322" t="s">
        <v>51</v>
      </c>
      <c r="F14" s="326"/>
      <c r="G14" s="331" t="str">
        <f>VLOOKUP($R$3,'સમગ્ર પરિણામ '!$A$7:$EB$106,13,0)</f>
        <v>D</v>
      </c>
      <c r="H14" s="331" t="str">
        <f>VLOOKUP($R$3,'સમગ્ર પરિણામ '!$A$7:$EB$106,26,0)</f>
        <v>C1</v>
      </c>
      <c r="I14" s="328" t="str">
        <f>VLOOKUP($R$3,'સમગ્ર પરિણામ '!$A$7:$EB$106,39,0)</f>
        <v>C2</v>
      </c>
      <c r="J14" s="316" t="str">
        <f>VLOOKUP($R$3,'સમગ્ર પરિણામ '!$A$7:$EB$106,52,0)</f>
        <v>B2</v>
      </c>
      <c r="K14" s="328" t="str">
        <f>VLOOKUP($R$3,'સમગ્ર પરિણામ '!$A$7:$EB$106,65,0)</f>
        <v>C1</v>
      </c>
      <c r="L14" s="331" t="str">
        <f>VLOOKUP($R$3,'સમગ્ર પરિણામ '!$A$7:$EB$106,78,0)</f>
        <v>C1</v>
      </c>
      <c r="M14" s="331" t="str">
        <f>VLOOKUP($R$3,'સમગ્ર પરિણામ '!$A$7:$EB$106,91,0)</f>
        <v>C2</v>
      </c>
      <c r="N14" s="331" t="str">
        <f>VLOOKUP($R$3,'સમગ્ર પરિણામ '!$A$7:$EB$106,102,0)</f>
        <v>A2</v>
      </c>
      <c r="O14" s="331" t="str">
        <f>VLOOKUP($R$3,'સમગ્ર પરિણામ '!$A$7:$EB$106,113,0)</f>
        <v>A1</v>
      </c>
      <c r="P14" s="316" t="str">
        <f>VLOOKUP($R$3,'સમગ્ર પરિણામ '!$A$7:$EB$106,124,0)</f>
        <v>A2</v>
      </c>
      <c r="Q14" s="293"/>
      <c r="AH14" s="25">
        <v>40</v>
      </c>
      <c r="AI14" s="25">
        <v>41</v>
      </c>
      <c r="AJ14" s="25">
        <v>42</v>
      </c>
    </row>
    <row r="15" spans="1:36" x14ac:dyDescent="0.2">
      <c r="A15" s="270" t="s">
        <v>70</v>
      </c>
      <c r="B15" s="336">
        <f>VLOOKUP($R$3,'S1'!$A$4:$N$103,14,0)</f>
        <v>3</v>
      </c>
      <c r="C15" s="837"/>
      <c r="D15" s="838"/>
      <c r="E15" s="838"/>
      <c r="F15" s="839"/>
      <c r="G15" s="839"/>
      <c r="H15" s="839"/>
      <c r="I15" s="839"/>
      <c r="J15" s="839"/>
      <c r="K15" s="829"/>
      <c r="L15" s="829"/>
      <c r="M15" s="806"/>
      <c r="N15" s="806"/>
      <c r="O15" s="806"/>
      <c r="P15" s="806"/>
      <c r="Q15" s="806"/>
      <c r="AH15" s="25">
        <v>43</v>
      </c>
      <c r="AI15" s="25">
        <v>44</v>
      </c>
      <c r="AJ15" s="25">
        <v>45</v>
      </c>
    </row>
    <row r="16" spans="1:36" ht="10.5" customHeight="1" x14ac:dyDescent="0.2">
      <c r="AH16" s="25">
        <v>46</v>
      </c>
      <c r="AI16" s="25">
        <v>47</v>
      </c>
      <c r="AJ16" s="25">
        <v>48</v>
      </c>
    </row>
    <row r="17" spans="1:36" ht="39.75" customHeight="1" x14ac:dyDescent="0.2">
      <c r="A17" s="830" t="s">
        <v>88</v>
      </c>
      <c r="B17" s="474"/>
      <c r="C17" s="474"/>
      <c r="D17" s="474"/>
      <c r="E17" s="319" t="s">
        <v>87</v>
      </c>
      <c r="F17" s="323" t="s">
        <v>86</v>
      </c>
      <c r="G17" s="330" t="str">
        <f>શાળા!A9</f>
        <v xml:space="preserve">ગુજરાતી </v>
      </c>
      <c r="H17" s="330" t="str">
        <f>શાળા!A10</f>
        <v xml:space="preserve">અંગ્રેજી </v>
      </c>
      <c r="I17" s="327" t="str">
        <f>શાળા!A11</f>
        <v xml:space="preserve">હિન્દી </v>
      </c>
      <c r="J17" s="330" t="str">
        <f>શાળા!A12</f>
        <v>સંસ્કૃત</v>
      </c>
      <c r="K17" s="327" t="str">
        <f>શાળા!A13</f>
        <v>ગણીત</v>
      </c>
      <c r="L17" s="330" t="str">
        <f>શાળા!A14</f>
        <v xml:space="preserve">વિજ્ઞાન </v>
      </c>
      <c r="M17" s="330" t="str">
        <f>શાળા!A15</f>
        <v xml:space="preserve">સામાજિક વિજ્ઞાન </v>
      </c>
      <c r="N17" s="318" t="str">
        <f>VLOOKUP($R$17,'વિદ્યાર્થી માહિતી'!$A$2:$O$101,13,0)</f>
        <v>શા.શી.</v>
      </c>
      <c r="O17" s="318" t="str">
        <f>VLOOKUP($R$17,'વિદ્યાર્થી માહિતી'!$A$2:$O$101,14,0)</f>
        <v xml:space="preserve">કોમ્પ્યુટર </v>
      </c>
      <c r="P17" s="318" t="str">
        <f>VLOOKUP($R$17,'વિદ્યાર્થી માહિતી'!$A$2:$O$101,15,0)</f>
        <v xml:space="preserve">એપેરલ </v>
      </c>
      <c r="Q17" s="333" t="s">
        <v>38</v>
      </c>
      <c r="R17" s="263">
        <f>R3+1</f>
        <v>2</v>
      </c>
      <c r="AH17" s="25">
        <v>49</v>
      </c>
      <c r="AI17" s="25">
        <v>50</v>
      </c>
      <c r="AJ17" s="25">
        <v>51</v>
      </c>
    </row>
    <row r="18" spans="1:36" ht="16.5" customHeight="1" x14ac:dyDescent="0.2">
      <c r="A18" s="831" t="str">
        <f>VLOOKUP($R$17,'વિદ્યાર્થી માહિતી'!$A$2:$O$101,3,0)</f>
        <v xml:space="preserve">મેરામણ ગરેજા </v>
      </c>
      <c r="B18" s="832"/>
      <c r="C18" s="833"/>
      <c r="D18" s="310">
        <v>1</v>
      </c>
      <c r="E18" s="320" t="s">
        <v>31</v>
      </c>
      <c r="F18" s="324">
        <v>50</v>
      </c>
      <c r="G18" s="331">
        <f>VLOOKUP($R$17,'સમગ્ર પરિણામ '!$A$7:$EB$106,4,0)</f>
        <v>40</v>
      </c>
      <c r="H18" s="331">
        <f>VLOOKUP($R$17,'સમગ્ર પરિણામ '!$A$7:$EB$106,17,0)</f>
        <v>35</v>
      </c>
      <c r="I18" s="328">
        <f>VLOOKUP($R$17,'સમગ્ર પરિણામ '!$A$7:$EB$106,30,0)</f>
        <v>44</v>
      </c>
      <c r="J18" s="331">
        <f>VLOOKUP($R$17,'સમગ્ર પરિણામ '!$A$7:$EB$106,43,0)</f>
        <v>45</v>
      </c>
      <c r="K18" s="328">
        <f>VLOOKUP($R$17,'સમગ્ર પરિણામ '!$A$7:$EB$106,56,0)</f>
        <v>45</v>
      </c>
      <c r="L18" s="331">
        <f>VLOOKUP($R$17,'સમગ્ર પરિણામ '!$A$7:$EB$106,69,0)</f>
        <v>40</v>
      </c>
      <c r="M18" s="331">
        <f>VLOOKUP($R$17,'સમગ્ર પરિણામ '!$A$7:$EB$106,82,0)</f>
        <v>46</v>
      </c>
      <c r="N18" s="317"/>
      <c r="O18" s="317"/>
      <c r="P18" s="317"/>
      <c r="Q18" s="334">
        <f>SUM(G18:M18)</f>
        <v>295</v>
      </c>
      <c r="AH18" s="25">
        <v>52</v>
      </c>
      <c r="AI18" s="25">
        <v>53</v>
      </c>
      <c r="AJ18" s="25">
        <v>54</v>
      </c>
    </row>
    <row r="19" spans="1:36" ht="16.5" customHeight="1" x14ac:dyDescent="0.2">
      <c r="A19" s="834"/>
      <c r="B19" s="835"/>
      <c r="C19" s="836"/>
      <c r="D19" s="310">
        <v>2</v>
      </c>
      <c r="E19" s="320" t="s">
        <v>35</v>
      </c>
      <c r="F19" s="324">
        <v>50</v>
      </c>
      <c r="G19" s="331">
        <f>VLOOKUP($R$17,'સમગ્ર પરિણામ '!$A$7:$EB$106,5,0)</f>
        <v>44</v>
      </c>
      <c r="H19" s="331">
        <f>VLOOKUP($R$17,'સમગ્ર પરિણામ '!$A$7:$EB$106,18,0)</f>
        <v>43</v>
      </c>
      <c r="I19" s="328">
        <f>VLOOKUP($R$17,'સમગ્ર પરિણામ '!$A$7:$EB$106,31,0)</f>
        <v>40</v>
      </c>
      <c r="J19" s="331">
        <f>VLOOKUP($R$17,'સમગ્ર પરિણામ '!$A$7:$EB$106,44,0)</f>
        <v>40</v>
      </c>
      <c r="K19" s="328">
        <f>VLOOKUP($R$17,'સમગ્ર પરિણામ '!$A$7:$EB$106,57,0)</f>
        <v>44</v>
      </c>
      <c r="L19" s="331">
        <f>VLOOKUP($R$17,'સમગ્ર પરિણામ '!$A$7:$EB$106,70,0)</f>
        <v>45</v>
      </c>
      <c r="M19" s="331">
        <f>VLOOKUP($R$17,'સમગ્ર પરિણામ '!$A$7:$EB$106,83,0)</f>
        <v>45</v>
      </c>
      <c r="N19" s="317"/>
      <c r="O19" s="317"/>
      <c r="P19" s="317"/>
      <c r="Q19" s="334">
        <f t="shared" ref="Q19:Q23" si="1">SUM(G19:M19)</f>
        <v>301</v>
      </c>
      <c r="AH19" s="25">
        <v>55</v>
      </c>
      <c r="AI19" s="25">
        <v>56</v>
      </c>
      <c r="AJ19" s="25">
        <v>57</v>
      </c>
    </row>
    <row r="20" spans="1:36" ht="16.5" customHeight="1" x14ac:dyDescent="0.2">
      <c r="A20" s="807" t="s">
        <v>94</v>
      </c>
      <c r="B20" s="808"/>
      <c r="C20" s="311">
        <f>VLOOKUP($R$17,'વિદ્યાર્થી માહિતી'!$A$2:$O$101,2,0)</f>
        <v>902</v>
      </c>
      <c r="D20" s="310">
        <v>3</v>
      </c>
      <c r="E20" s="320" t="s">
        <v>81</v>
      </c>
      <c r="F20" s="324">
        <v>80</v>
      </c>
      <c r="G20" s="331">
        <f>VLOOKUP($R$17,'સમગ્ર પરિણામ '!$A$7:$EB$106,6,0)</f>
        <v>40</v>
      </c>
      <c r="H20" s="331">
        <f>VLOOKUP($R$17,'સમગ્ર પરિણામ '!$A$7:$EB$106,19,0)</f>
        <v>45</v>
      </c>
      <c r="I20" s="328">
        <f>VLOOKUP($R$17,'સમગ્ર પરિણામ '!$A$7:$EB$106,32,0)</f>
        <v>46</v>
      </c>
      <c r="J20" s="331">
        <f>VLOOKUP($R$17,'સમગ્ર પરિણામ '!$A$7:$EB$106,45,0)</f>
        <v>48</v>
      </c>
      <c r="K20" s="328">
        <f>VLOOKUP($R$17,'સમગ્ર પરિણામ '!$A$7:$EB$106,58,0)</f>
        <v>48</v>
      </c>
      <c r="L20" s="331">
        <f>VLOOKUP($R$17,'સમગ્ર પરિણામ '!$A$7:$EB$106,71,0)</f>
        <v>52</v>
      </c>
      <c r="M20" s="331">
        <f>VLOOKUP($R$17,'સમગ્ર પરિણામ '!$A$7:$EB$106,84,0)</f>
        <v>55</v>
      </c>
      <c r="N20" s="317"/>
      <c r="O20" s="317"/>
      <c r="P20" s="317"/>
      <c r="Q20" s="334">
        <f t="shared" si="1"/>
        <v>334</v>
      </c>
      <c r="AH20" s="25">
        <v>58</v>
      </c>
      <c r="AI20" s="25">
        <v>59</v>
      </c>
      <c r="AJ20" s="25">
        <v>60</v>
      </c>
    </row>
    <row r="21" spans="1:36" ht="16.5" customHeight="1" x14ac:dyDescent="0.2">
      <c r="A21" s="807" t="s">
        <v>89</v>
      </c>
      <c r="B21" s="808"/>
      <c r="C21" s="808"/>
      <c r="D21" s="310">
        <v>4</v>
      </c>
      <c r="E21" s="321" t="s">
        <v>48</v>
      </c>
      <c r="F21" s="324">
        <v>20</v>
      </c>
      <c r="G21" s="331">
        <f>VLOOKUP($R$17,'સમગ્ર પરિણામ '!$A$7:$EB$106,7,0)</f>
        <v>8</v>
      </c>
      <c r="H21" s="331">
        <f>VLOOKUP($R$17,'સમગ્ર પરિણામ '!$A$7:$EB$106,20,0)</f>
        <v>14</v>
      </c>
      <c r="I21" s="328">
        <f>VLOOKUP($R$17,'સમગ્ર પરિણામ '!$A$7:$EB$106,33,0)</f>
        <v>18</v>
      </c>
      <c r="J21" s="331">
        <f>VLOOKUP($R$17,'સમગ્ર પરિણામ '!$A$7:$EB$106,46,0)</f>
        <v>11</v>
      </c>
      <c r="K21" s="328">
        <f>VLOOKUP($R$17,'સમગ્ર પરિણામ '!$A$7:$EB$106,59,0)</f>
        <v>18</v>
      </c>
      <c r="L21" s="331">
        <f>VLOOKUP($R$17,'સમગ્ર પરિણામ '!$A$7:$EB$106,72,0)</f>
        <v>15</v>
      </c>
      <c r="M21" s="331">
        <f>VLOOKUP($R$17,'સમગ્ર પરિણામ '!$A$7:$EB$106,85,0)</f>
        <v>13</v>
      </c>
      <c r="N21" s="317"/>
      <c r="O21" s="317"/>
      <c r="P21" s="317"/>
      <c r="Q21" s="334">
        <f t="shared" si="1"/>
        <v>97</v>
      </c>
      <c r="AH21" s="25">
        <v>61</v>
      </c>
      <c r="AI21" s="25">
        <v>62</v>
      </c>
      <c r="AJ21" s="25">
        <v>63</v>
      </c>
    </row>
    <row r="22" spans="1:36" ht="16.5" customHeight="1" x14ac:dyDescent="0.2">
      <c r="A22" s="809">
        <f>VLOOKUP($R$17,'વિદ્યાર્થી માહિતી'!$A$2:$O$101,4,0)</f>
        <v>126</v>
      </c>
      <c r="B22" s="810"/>
      <c r="C22" s="811"/>
      <c r="D22" s="310">
        <v>5</v>
      </c>
      <c r="E22" s="321" t="s">
        <v>82</v>
      </c>
      <c r="F22" s="324">
        <v>200</v>
      </c>
      <c r="G22" s="331">
        <f>VLOOKUP($R$17,'સમગ્ર પરિણામ '!$A$7:$EB$106,8,0)</f>
        <v>132</v>
      </c>
      <c r="H22" s="331">
        <f>VLOOKUP($R$17,'સમગ્ર પરિણામ '!$A$7:$EB$106,21,0)</f>
        <v>137</v>
      </c>
      <c r="I22" s="328">
        <f>VLOOKUP($R$17,'સમગ્ર પરિણામ '!$A$7:$EB$106,34,0)</f>
        <v>148</v>
      </c>
      <c r="J22" s="331">
        <f>VLOOKUP($R$17,'સમગ્ર પરિણામ '!$A$7:$EB$106,47,0)</f>
        <v>144</v>
      </c>
      <c r="K22" s="328">
        <f>VLOOKUP($R$17,'સમગ્ર પરિણામ '!$A$7:$EB$106,60,0)</f>
        <v>155</v>
      </c>
      <c r="L22" s="331">
        <f>VLOOKUP($R$17,'સમગ્ર પરિણામ '!$A$7:$EB$106,73,0)</f>
        <v>152</v>
      </c>
      <c r="M22" s="331">
        <f>VLOOKUP($R$17,'સમગ્ર પરિણામ '!$A$7:$EB$106,86,0)</f>
        <v>159</v>
      </c>
      <c r="N22" s="317"/>
      <c r="O22" s="317"/>
      <c r="P22" s="317"/>
      <c r="Q22" s="334">
        <f t="shared" si="1"/>
        <v>1027</v>
      </c>
      <c r="AH22" s="25">
        <v>64</v>
      </c>
      <c r="AI22" s="25">
        <v>65</v>
      </c>
      <c r="AJ22" s="25">
        <v>66</v>
      </c>
    </row>
    <row r="23" spans="1:36" ht="16.5" customHeight="1" x14ac:dyDescent="0.2">
      <c r="A23" s="807" t="s">
        <v>24</v>
      </c>
      <c r="B23" s="808"/>
      <c r="C23" s="808"/>
      <c r="D23" s="310">
        <v>6</v>
      </c>
      <c r="E23" s="320" t="s">
        <v>83</v>
      </c>
      <c r="F23" s="324">
        <v>100</v>
      </c>
      <c r="G23" s="331">
        <f>VLOOKUP($R$17,'સમગ્ર પરિણામ '!$A$7:$EB$106,9,0)</f>
        <v>66</v>
      </c>
      <c r="H23" s="331">
        <f>VLOOKUP($R$17,'સમગ્ર પરિણામ '!$A$7:$EB$106,22,0)</f>
        <v>69</v>
      </c>
      <c r="I23" s="328">
        <f>VLOOKUP($R$17,'સમગ્ર પરિણામ '!$A$7:$EB$106,35,0)</f>
        <v>74</v>
      </c>
      <c r="J23" s="331">
        <f>VLOOKUP($R$17,'સમગ્ર પરિણામ '!$A$7:$EB$106,48,0)</f>
        <v>72</v>
      </c>
      <c r="K23" s="328">
        <f>VLOOKUP($R$17,'સમગ્ર પરિણામ '!$A$7:$EB$106,61,0)</f>
        <v>78</v>
      </c>
      <c r="L23" s="331">
        <f>VLOOKUP($R$17,'સમગ્ર પરિણામ '!$A$7:$EB$106,74,0)</f>
        <v>76</v>
      </c>
      <c r="M23" s="331">
        <f>VLOOKUP($R$17,'સમગ્ર પરિણામ '!$A$7:$EB$106,87,0)</f>
        <v>80</v>
      </c>
      <c r="N23" s="331">
        <f>VLOOKUP($R$17,'સમગ્ર પરિણામ '!$A$7:$EB$106,101,0)</f>
        <v>90</v>
      </c>
      <c r="O23" s="331">
        <f>VLOOKUP($R$17,'સમગ્ર પરિણામ '!$A$7:$EB$106,112,0)</f>
        <v>92</v>
      </c>
      <c r="P23" s="331">
        <f>VLOOKUP($R$17,'સમગ્ર પરિણામ '!$A$7:$EB$106,123,0)</f>
        <v>84</v>
      </c>
      <c r="Q23" s="334">
        <f t="shared" si="1"/>
        <v>515</v>
      </c>
      <c r="AH23" s="25">
        <v>67</v>
      </c>
      <c r="AI23" s="25">
        <v>68</v>
      </c>
      <c r="AJ23" s="25">
        <v>69</v>
      </c>
    </row>
    <row r="24" spans="1:36" ht="16.5" customHeight="1" x14ac:dyDescent="0.2">
      <c r="A24" s="812">
        <f>VLOOKUP($R$17,'વિદ્યાર્થી માહિતી'!$A$2:$O$101,5,0)</f>
        <v>38021</v>
      </c>
      <c r="B24" s="813"/>
      <c r="C24" s="814"/>
      <c r="D24" s="310">
        <v>7</v>
      </c>
      <c r="E24" s="320" t="s">
        <v>84</v>
      </c>
      <c r="F24" s="324">
        <v>33</v>
      </c>
      <c r="G24" s="332">
        <v>33</v>
      </c>
      <c r="H24" s="332">
        <v>33</v>
      </c>
      <c r="I24" s="329">
        <v>33</v>
      </c>
      <c r="J24" s="332">
        <v>33</v>
      </c>
      <c r="K24" s="329">
        <v>33</v>
      </c>
      <c r="L24" s="332">
        <v>33</v>
      </c>
      <c r="M24" s="332">
        <v>33</v>
      </c>
      <c r="N24" s="317"/>
      <c r="O24" s="317"/>
      <c r="P24" s="317"/>
      <c r="Q24" s="335"/>
      <c r="AH24" s="25">
        <v>70</v>
      </c>
      <c r="AI24" s="25">
        <v>71</v>
      </c>
      <c r="AJ24" s="25">
        <v>72</v>
      </c>
    </row>
    <row r="25" spans="1:36" ht="16.5" customHeight="1" x14ac:dyDescent="0.2">
      <c r="A25" s="807" t="s">
        <v>90</v>
      </c>
      <c r="B25" s="808"/>
      <c r="C25" s="808"/>
      <c r="D25" s="310">
        <v>8</v>
      </c>
      <c r="E25" s="320" t="s">
        <v>50</v>
      </c>
      <c r="F25" s="324">
        <v>15</v>
      </c>
      <c r="G25" s="331">
        <f>VLOOKUP($R$17,'સમગ્ર પરિણામ '!$A$7:$EB$106,10,0)</f>
        <v>0</v>
      </c>
      <c r="H25" s="331">
        <f>VLOOKUP($R$17,'સમગ્ર પરિણામ '!$A$7:$EB$106,23,0)</f>
        <v>0</v>
      </c>
      <c r="I25" s="328">
        <f>VLOOKUP($R$17,'સમગ્ર પરિણામ '!$A$7:$EB$106,36,0)</f>
        <v>0</v>
      </c>
      <c r="J25" s="331">
        <f>VLOOKUP($R$17,'સમગ્ર પરિણામ '!$A$7:$EB$106,49,0)</f>
        <v>0</v>
      </c>
      <c r="K25" s="328">
        <f>VLOOKUP($R$17,'સમગ્ર પરિણામ '!$A$7:$EB$106,62,0)</f>
        <v>0</v>
      </c>
      <c r="L25" s="331">
        <f>VLOOKUP($R$17,'સમગ્ર પરિણામ '!$A$7:$EB$106,75,0)</f>
        <v>0</v>
      </c>
      <c r="M25" s="331">
        <f>VLOOKUP($R$17,'સમગ્ર પરિણામ '!$A$7:$EB$106,88,0)</f>
        <v>0</v>
      </c>
      <c r="N25" s="317"/>
      <c r="O25" s="317"/>
      <c r="P25" s="317"/>
      <c r="Q25" s="335"/>
      <c r="AH25" s="25">
        <v>73</v>
      </c>
      <c r="AI25" s="25">
        <v>74</v>
      </c>
      <c r="AJ25" s="25">
        <v>75</v>
      </c>
    </row>
    <row r="26" spans="1:36" ht="16.5" customHeight="1" x14ac:dyDescent="0.2">
      <c r="A26" s="815" t="s">
        <v>91</v>
      </c>
      <c r="B26" s="816"/>
      <c r="C26" s="336">
        <f>VLOOKUP($R$17,'વિદ્યાર્થી માહિતી'!$A$2:$O$101,11,0)</f>
        <v>235</v>
      </c>
      <c r="D26" s="310">
        <v>9</v>
      </c>
      <c r="E26" s="320" t="s">
        <v>85</v>
      </c>
      <c r="F26" s="324">
        <v>10</v>
      </c>
      <c r="G26" s="331">
        <f>VLOOKUP($R$17,'સમગ્ર પરિણામ '!$A$7:$EB$106,11,0)</f>
        <v>0</v>
      </c>
      <c r="H26" s="331">
        <f>VLOOKUP($R$17,'સમગ્ર પરિણામ '!$A$7:$EB$106,24,0)</f>
        <v>0</v>
      </c>
      <c r="I26" s="328">
        <f>VLOOKUP($R$17,'સમગ્ર પરિણામ '!$A$7:$EB$106,37,0)</f>
        <v>0</v>
      </c>
      <c r="J26" s="331">
        <f>VLOOKUP($R$17,'સમગ્ર પરિણામ '!$A$7:$EB$106,50,0)</f>
        <v>0</v>
      </c>
      <c r="K26" s="328">
        <f>VLOOKUP($R$17,'સમગ્ર પરિણામ '!$A$7:$EB$106,63,0)</f>
        <v>0</v>
      </c>
      <c r="L26" s="331">
        <f>VLOOKUP($R$17,'સમગ્ર પરિણામ '!$A$7:$EB$106,76,0)</f>
        <v>0</v>
      </c>
      <c r="M26" s="331">
        <f>VLOOKUP($R$17,'સમગ્ર પરિણામ '!$A$7:$EB$106,89,0)</f>
        <v>0</v>
      </c>
      <c r="N26" s="317"/>
      <c r="O26" s="317"/>
      <c r="P26" s="317"/>
      <c r="Q26" s="335"/>
      <c r="AH26" s="25">
        <v>76</v>
      </c>
      <c r="AI26" s="25">
        <v>77</v>
      </c>
      <c r="AJ26" s="25">
        <v>78</v>
      </c>
    </row>
    <row r="27" spans="1:36" ht="16.5" customHeight="1" x14ac:dyDescent="0.2">
      <c r="A27" s="815" t="s">
        <v>92</v>
      </c>
      <c r="B27" s="816"/>
      <c r="C27" s="336">
        <f>VLOOKUP($R$17,'વિદ્યાર્થી માહિતી'!$A$2:$O$101,12,0)</f>
        <v>218</v>
      </c>
      <c r="D27" s="310">
        <v>10</v>
      </c>
      <c r="E27" s="320" t="s">
        <v>38</v>
      </c>
      <c r="F27" s="325"/>
      <c r="G27" s="331">
        <f>VLOOKUP($R$17,'સમગ્ર પરિણામ '!$A$7:$EB$106,12,0)</f>
        <v>66</v>
      </c>
      <c r="H27" s="331">
        <f>VLOOKUP($R$17,'સમગ્ર પરિણામ '!$A$7:$EB$106,25,0)</f>
        <v>69</v>
      </c>
      <c r="I27" s="328">
        <f>VLOOKUP($R$17,'સમગ્ર પરિણામ '!$A$7:$EB$106,38,0)</f>
        <v>74</v>
      </c>
      <c r="J27" s="331">
        <f>VLOOKUP($R$17,'સમગ્ર પરિણામ '!$A$7:$EB$106,51,0)</f>
        <v>72</v>
      </c>
      <c r="K27" s="328">
        <f>VLOOKUP($R$17,'સમગ્ર પરિણામ '!$A$7:$EB$106,64,0)</f>
        <v>78</v>
      </c>
      <c r="L27" s="331">
        <f>VLOOKUP($R$17,'સમગ્ર પરિણામ '!$A$7:$EB$106,77,0)</f>
        <v>76</v>
      </c>
      <c r="M27" s="331">
        <f>VLOOKUP($R$17,'સમગ્ર પરિણામ '!$A$7:$EB$106,90,0)</f>
        <v>80</v>
      </c>
      <c r="N27" s="317"/>
      <c r="O27" s="317"/>
      <c r="P27" s="317"/>
      <c r="Q27" s="334">
        <f t="shared" ref="Q27" si="2">SUM(G27:M27)</f>
        <v>515</v>
      </c>
      <c r="AH27" s="25">
        <v>79</v>
      </c>
      <c r="AI27" s="25">
        <v>80</v>
      </c>
      <c r="AJ27" s="25">
        <v>81</v>
      </c>
    </row>
    <row r="28" spans="1:36" ht="16.5" customHeight="1" x14ac:dyDescent="0.2">
      <c r="A28" s="817"/>
      <c r="B28" s="818"/>
      <c r="C28" s="818"/>
      <c r="D28" s="315">
        <v>11</v>
      </c>
      <c r="E28" s="322" t="s">
        <v>51</v>
      </c>
      <c r="F28" s="326"/>
      <c r="G28" s="331" t="str">
        <f>VLOOKUP($R$17,'સમગ્ર પરિણામ '!$A$7:$EB$106,13,0)</f>
        <v>B2</v>
      </c>
      <c r="H28" s="331" t="str">
        <f>VLOOKUP($R$17,'સમગ્ર પરિણામ '!$A$7:$EB$106,26,0)</f>
        <v>B2</v>
      </c>
      <c r="I28" s="328" t="str">
        <f>VLOOKUP($R$17,'સમગ્ર પરિણામ '!$A$7:$EB$106,39,0)</f>
        <v>B1</v>
      </c>
      <c r="J28" s="316" t="str">
        <f>VLOOKUP($R$17,'સમગ્ર પરિણામ '!$A$7:$EB$106,52,0)</f>
        <v>B1</v>
      </c>
      <c r="K28" s="328" t="str">
        <f>VLOOKUP($R$17,'સમગ્ર પરિણામ '!$A$7:$EB$106,65,0)</f>
        <v>B1</v>
      </c>
      <c r="L28" s="331" t="str">
        <f>VLOOKUP($R$17,'સમગ્ર પરિણામ '!$A$7:$EB$106,78,0)</f>
        <v>B1</v>
      </c>
      <c r="M28" s="331" t="str">
        <f>VLOOKUP($R$17,'સમગ્ર પરિણામ '!$A$7:$EB$106,91,0)</f>
        <v>B1</v>
      </c>
      <c r="N28" s="331" t="str">
        <f>VLOOKUP($R$17,'સમગ્ર પરિણામ '!$A$7:$EB$106,102,0)</f>
        <v>A2</v>
      </c>
      <c r="O28" s="331" t="str">
        <f>VLOOKUP($R$17,'સમગ્ર પરિણામ '!$A$7:$EB$106,113,0)</f>
        <v>A1</v>
      </c>
      <c r="P28" s="316" t="str">
        <f>VLOOKUP($R$17,'સમગ્ર પરિણામ '!$A$7:$EB$106,124,0)</f>
        <v>A2</v>
      </c>
      <c r="Q28" s="293"/>
      <c r="AH28" s="25">
        <v>82</v>
      </c>
      <c r="AI28" s="25">
        <v>83</v>
      </c>
      <c r="AJ28" s="25">
        <v>84</v>
      </c>
    </row>
    <row r="29" spans="1:36" x14ac:dyDescent="0.2">
      <c r="A29" s="270" t="s">
        <v>70</v>
      </c>
      <c r="B29" s="336">
        <f>VLOOKUP($R$17,'S1'!$A$4:$N$103,14,0)</f>
        <v>1</v>
      </c>
      <c r="C29" s="837"/>
      <c r="D29" s="845"/>
      <c r="E29" s="845"/>
      <c r="F29" s="839"/>
      <c r="G29" s="839"/>
      <c r="H29" s="839"/>
      <c r="I29" s="839"/>
      <c r="J29" s="839"/>
      <c r="K29" s="829"/>
      <c r="L29" s="829"/>
      <c r="M29" s="806"/>
      <c r="N29" s="806"/>
      <c r="O29" s="806"/>
      <c r="P29" s="806"/>
      <c r="Q29" s="806"/>
      <c r="AH29" s="25">
        <v>85</v>
      </c>
      <c r="AI29" s="25">
        <v>86</v>
      </c>
      <c r="AJ29" s="25">
        <v>87</v>
      </c>
    </row>
    <row r="30" spans="1:36" x14ac:dyDescent="0.2">
      <c r="AH30" s="25">
        <v>88</v>
      </c>
      <c r="AI30" s="25">
        <v>89</v>
      </c>
      <c r="AJ30" s="25">
        <v>90</v>
      </c>
    </row>
    <row r="31" spans="1:36" ht="39.75" customHeight="1" x14ac:dyDescent="0.2">
      <c r="A31" s="830" t="s">
        <v>88</v>
      </c>
      <c r="B31" s="474"/>
      <c r="C31" s="474"/>
      <c r="D31" s="474"/>
      <c r="E31" s="319" t="s">
        <v>87</v>
      </c>
      <c r="F31" s="323" t="s">
        <v>86</v>
      </c>
      <c r="G31" s="330" t="str">
        <f>શાળા!A9</f>
        <v xml:space="preserve">ગુજરાતી </v>
      </c>
      <c r="H31" s="330" t="str">
        <f>શાળા!A10</f>
        <v xml:space="preserve">અંગ્રેજી </v>
      </c>
      <c r="I31" s="327" t="str">
        <f>શાળા!A11</f>
        <v xml:space="preserve">હિન્દી </v>
      </c>
      <c r="J31" s="330" t="str">
        <f>શાળા!A12</f>
        <v>સંસ્કૃત</v>
      </c>
      <c r="K31" s="327" t="str">
        <f>શાળા!A13</f>
        <v>ગણીત</v>
      </c>
      <c r="L31" s="330" t="str">
        <f>શાળા!A14</f>
        <v xml:space="preserve">વિજ્ઞાન </v>
      </c>
      <c r="M31" s="330" t="str">
        <f>શાળા!A15</f>
        <v xml:space="preserve">સામાજિક વિજ્ઞાન </v>
      </c>
      <c r="N31" s="318" t="str">
        <f>VLOOKUP($R$31,'વિદ્યાર્થી માહિતી'!$A$2:$O$101,13,0)</f>
        <v>શા.શી.</v>
      </c>
      <c r="O31" s="318" t="str">
        <f>VLOOKUP($R$31,'વિદ્યાર્થી માહિતી'!$A$2:$O$101,14,0)</f>
        <v xml:space="preserve">કોમ્પ્યુટર </v>
      </c>
      <c r="P31" s="318" t="str">
        <f>VLOOKUP($R$31,'વિદ્યાર્થી માહિતી'!$A$2:$O$101,15,0)</f>
        <v>આઈ.ટી..</v>
      </c>
      <c r="Q31" s="333" t="s">
        <v>38</v>
      </c>
      <c r="R31" s="263">
        <f>R3+2</f>
        <v>3</v>
      </c>
      <c r="AH31" s="25">
        <v>91</v>
      </c>
      <c r="AI31" s="25">
        <v>92</v>
      </c>
      <c r="AJ31" s="25">
        <v>93</v>
      </c>
    </row>
    <row r="32" spans="1:36" ht="16.5" customHeight="1" x14ac:dyDescent="0.2">
      <c r="A32" s="831" t="str">
        <f>VLOOKUP($R$31,'વિદ્યાર્થી માહિતી'!$A$2:$O$101,3,0)</f>
        <v xml:space="preserve">અશ્વિન અવૈયા </v>
      </c>
      <c r="B32" s="832"/>
      <c r="C32" s="833"/>
      <c r="D32" s="310">
        <v>1</v>
      </c>
      <c r="E32" s="320" t="s">
        <v>31</v>
      </c>
      <c r="F32" s="324">
        <v>50</v>
      </c>
      <c r="G32" s="331" t="str">
        <f>VLOOKUP($R$31,'સમગ્ર પરિણામ '!$A$7:$EB$106,4,0)</f>
        <v>AB</v>
      </c>
      <c r="H32" s="331" t="str">
        <f>VLOOKUP($R$31,'સમગ્ર પરિણામ '!$A$7:$EB$106,17,0)</f>
        <v>AB</v>
      </c>
      <c r="I32" s="328" t="str">
        <f>VLOOKUP($R$31,'સમગ્ર પરિણામ '!$A$7:$EB$106,30,0)</f>
        <v>AB</v>
      </c>
      <c r="J32" s="331" t="str">
        <f>VLOOKUP($R$31,'સમગ્ર પરિણામ '!$A$7:$EB$106,43,0)</f>
        <v>AB</v>
      </c>
      <c r="K32" s="328" t="str">
        <f>VLOOKUP($R$31,'સમગ્ર પરિણામ '!$A$7:$EB$106,56,0)</f>
        <v>AB</v>
      </c>
      <c r="L32" s="331" t="str">
        <f>VLOOKUP($R$31,'સમગ્ર પરિણામ '!$A$7:$EB$106,69,0)</f>
        <v>AB</v>
      </c>
      <c r="M32" s="331" t="str">
        <f>VLOOKUP($R$31,'સમગ્ર પરિણામ '!$A$7:$EB$106,82,0)</f>
        <v>AB</v>
      </c>
      <c r="N32" s="317"/>
      <c r="O32" s="317"/>
      <c r="P32" s="317"/>
      <c r="Q32" s="334">
        <f>SUM(G32:M32)</f>
        <v>0</v>
      </c>
      <c r="AH32" s="25">
        <v>94</v>
      </c>
      <c r="AI32" s="25">
        <v>95</v>
      </c>
      <c r="AJ32" s="25">
        <v>96</v>
      </c>
    </row>
    <row r="33" spans="1:36" ht="16.5" customHeight="1" x14ac:dyDescent="0.2">
      <c r="A33" s="834"/>
      <c r="B33" s="835"/>
      <c r="C33" s="836"/>
      <c r="D33" s="310">
        <v>2</v>
      </c>
      <c r="E33" s="320" t="s">
        <v>35</v>
      </c>
      <c r="F33" s="324">
        <v>50</v>
      </c>
      <c r="G33" s="331">
        <f>VLOOKUP($R$31,'સમગ્ર પરિણામ '!$A$7:$EB$106,5,0)</f>
        <v>32</v>
      </c>
      <c r="H33" s="331">
        <f>VLOOKUP($R$31,'સમગ્ર પરિણામ '!$A$7:$EB$106,18,0)</f>
        <v>25</v>
      </c>
      <c r="I33" s="328">
        <f>VLOOKUP($R$31,'સમગ્ર પરિણામ '!$A$7:$EB$106,31,0)</f>
        <v>33</v>
      </c>
      <c r="J33" s="331">
        <f>VLOOKUP($R$31,'સમગ્ર પરિણામ '!$A$7:$EB$106,44,0)</f>
        <v>30</v>
      </c>
      <c r="K33" s="328">
        <f>VLOOKUP($R$31,'સમગ્ર પરિણામ '!$A$7:$EB$106,57,0)</f>
        <v>18</v>
      </c>
      <c r="L33" s="331">
        <f>VLOOKUP($R$31,'સમગ્ર પરિણામ '!$A$7:$EB$106,70,0)</f>
        <v>22</v>
      </c>
      <c r="M33" s="331">
        <f>VLOOKUP($R$31,'સમગ્ર પરિણામ '!$A$7:$EB$106,83,0)</f>
        <v>26</v>
      </c>
      <c r="N33" s="317"/>
      <c r="O33" s="317"/>
      <c r="P33" s="317"/>
      <c r="Q33" s="334">
        <f t="shared" ref="Q33:Q37" si="3">SUM(G33:M33)</f>
        <v>186</v>
      </c>
      <c r="AH33" s="25">
        <v>97</v>
      </c>
      <c r="AI33" s="25">
        <v>98</v>
      </c>
      <c r="AJ33" s="25">
        <v>99</v>
      </c>
    </row>
    <row r="34" spans="1:36" ht="16.5" customHeight="1" x14ac:dyDescent="0.2">
      <c r="A34" s="807" t="s">
        <v>94</v>
      </c>
      <c r="B34" s="808"/>
      <c r="C34" s="311">
        <f>VLOOKUP($R$31,'વિદ્યાર્થી માહિતી'!$A$2:$O$101,2,0)</f>
        <v>903</v>
      </c>
      <c r="D34" s="310">
        <v>3</v>
      </c>
      <c r="E34" s="320" t="s">
        <v>81</v>
      </c>
      <c r="F34" s="324">
        <v>80</v>
      </c>
      <c r="G34" s="331">
        <f>VLOOKUP($R$31,'સમગ્ર પરિણામ '!$A$7:$EB$106,6,0)</f>
        <v>24</v>
      </c>
      <c r="H34" s="331">
        <f>VLOOKUP($R$31,'સમગ્ર પરિણામ '!$A$7:$EB$106,19,0)</f>
        <v>15</v>
      </c>
      <c r="I34" s="328">
        <f>VLOOKUP($R$31,'સમગ્ર પરિણામ '!$A$7:$EB$106,32,0)</f>
        <v>21</v>
      </c>
      <c r="J34" s="331">
        <f>VLOOKUP($R$31,'સમગ્ર પરિણામ '!$A$7:$EB$106,45,0)</f>
        <v>18</v>
      </c>
      <c r="K34" s="328">
        <f>VLOOKUP($R$31,'સમગ્ર પરિણામ '!$A$7:$EB$106,58,0)</f>
        <v>25</v>
      </c>
      <c r="L34" s="331">
        <f>VLOOKUP($R$31,'સમગ્ર પરિણામ '!$A$7:$EB$106,71,0)</f>
        <v>19</v>
      </c>
      <c r="M34" s="331">
        <f>VLOOKUP($R$31,'સમગ્ર પરિણામ '!$A$7:$EB$106,84,0)</f>
        <v>15</v>
      </c>
      <c r="N34" s="317"/>
      <c r="O34" s="317"/>
      <c r="P34" s="317"/>
      <c r="Q34" s="334">
        <f t="shared" si="3"/>
        <v>137</v>
      </c>
      <c r="AH34" s="25">
        <v>100</v>
      </c>
      <c r="AI34" s="25">
        <v>101</v>
      </c>
      <c r="AJ34" s="25">
        <v>102</v>
      </c>
    </row>
    <row r="35" spans="1:36" ht="16.5" customHeight="1" x14ac:dyDescent="0.2">
      <c r="A35" s="807" t="s">
        <v>89</v>
      </c>
      <c r="B35" s="808"/>
      <c r="C35" s="808"/>
      <c r="D35" s="310">
        <v>4</v>
      </c>
      <c r="E35" s="321" t="s">
        <v>48</v>
      </c>
      <c r="F35" s="324">
        <v>20</v>
      </c>
      <c r="G35" s="331">
        <f>VLOOKUP($R$31,'સમગ્ર પરિણામ '!$A$7:$EB$106,7,0)</f>
        <v>10</v>
      </c>
      <c r="H35" s="331">
        <f>VLOOKUP($R$31,'સમગ્ર પરિણામ '!$A$7:$EB$106,20,0)</f>
        <v>11</v>
      </c>
      <c r="I35" s="328">
        <f>VLOOKUP($R$31,'સમગ્ર પરિણામ '!$A$7:$EB$106,33,0)</f>
        <v>13</v>
      </c>
      <c r="J35" s="331">
        <f>VLOOKUP($R$31,'સમગ્ર પરિણામ '!$A$7:$EB$106,46,0)</f>
        <v>12</v>
      </c>
      <c r="K35" s="328">
        <f>VLOOKUP($R$31,'સમગ્ર પરિણામ '!$A$7:$EB$106,59,0)</f>
        <v>11</v>
      </c>
      <c r="L35" s="331">
        <f>VLOOKUP($R$31,'સમગ્ર પરિણામ '!$A$7:$EB$106,72,0)</f>
        <v>11</v>
      </c>
      <c r="M35" s="331">
        <f>VLOOKUP($R$31,'સમગ્ર પરિણામ '!$A$7:$EB$106,85,0)</f>
        <v>11</v>
      </c>
      <c r="N35" s="317"/>
      <c r="O35" s="317"/>
      <c r="P35" s="317"/>
      <c r="Q35" s="334">
        <f t="shared" si="3"/>
        <v>79</v>
      </c>
    </row>
    <row r="36" spans="1:36" ht="16.5" customHeight="1" x14ac:dyDescent="0.2">
      <c r="A36" s="809">
        <f>VLOOKUP($R$31,'વિદ્યાર્થી માહિતી'!$A$2:$O$101,4,0)</f>
        <v>127</v>
      </c>
      <c r="B36" s="810"/>
      <c r="C36" s="811"/>
      <c r="D36" s="310">
        <v>5</v>
      </c>
      <c r="E36" s="321" t="s">
        <v>82</v>
      </c>
      <c r="F36" s="324">
        <v>200</v>
      </c>
      <c r="G36" s="331">
        <f>VLOOKUP($R$31,'સમગ્ર પરિણામ '!$A$7:$EB$106,8,0)</f>
        <v>66</v>
      </c>
      <c r="H36" s="331">
        <f>VLOOKUP($R$31,'સમગ્ર પરિણામ '!$A$7:$EB$106,21,0)</f>
        <v>51</v>
      </c>
      <c r="I36" s="328">
        <f>VLOOKUP($R$31,'સમગ્ર પરિણામ '!$A$7:$EB$106,34,0)</f>
        <v>67</v>
      </c>
      <c r="J36" s="331">
        <f>VLOOKUP($R$31,'સમગ્ર પરિણામ '!$A$7:$EB$106,47,0)</f>
        <v>60</v>
      </c>
      <c r="K36" s="328">
        <f>VLOOKUP($R$31,'સમગ્ર પરિણામ '!$A$7:$EB$106,60,0)</f>
        <v>54</v>
      </c>
      <c r="L36" s="331">
        <f>VLOOKUP($R$31,'સમગ્ર પરિણામ '!$A$7:$EB$106,73,0)</f>
        <v>52</v>
      </c>
      <c r="M36" s="331">
        <f>VLOOKUP($R$31,'સમગ્ર પરિણામ '!$A$7:$EB$106,86,0)</f>
        <v>52</v>
      </c>
      <c r="N36" s="317"/>
      <c r="O36" s="317"/>
      <c r="P36" s="317"/>
      <c r="Q36" s="334">
        <f t="shared" si="3"/>
        <v>402</v>
      </c>
    </row>
    <row r="37" spans="1:36" ht="16.5" customHeight="1" x14ac:dyDescent="0.2">
      <c r="A37" s="807" t="s">
        <v>24</v>
      </c>
      <c r="B37" s="808"/>
      <c r="C37" s="808"/>
      <c r="D37" s="310">
        <v>6</v>
      </c>
      <c r="E37" s="320" t="s">
        <v>83</v>
      </c>
      <c r="F37" s="324">
        <v>100</v>
      </c>
      <c r="G37" s="331">
        <f>VLOOKUP($R$31,'સમગ્ર પરિણામ '!$A$7:$EB$106,9,0)</f>
        <v>33</v>
      </c>
      <c r="H37" s="331">
        <f>VLOOKUP($R$31,'સમગ્ર પરિણામ '!$A$7:$EB$106,22,0)</f>
        <v>26</v>
      </c>
      <c r="I37" s="328">
        <f>VLOOKUP($R$31,'સમગ્ર પરિણામ '!$A$7:$EB$106,35,0)</f>
        <v>34</v>
      </c>
      <c r="J37" s="331">
        <f>VLOOKUP($R$31,'સમગ્ર પરિણામ '!$A$7:$EB$106,48,0)</f>
        <v>30</v>
      </c>
      <c r="K37" s="328">
        <f>VLOOKUP($R$31,'સમગ્ર પરિણામ '!$A$7:$EB$106,61,0)</f>
        <v>27</v>
      </c>
      <c r="L37" s="331">
        <f>VLOOKUP($R$31,'સમગ્ર પરિણામ '!$A$7:$EB$106,74,0)</f>
        <v>26</v>
      </c>
      <c r="M37" s="331">
        <f>VLOOKUP($R$31,'સમગ્ર પરિણામ '!$A$7:$EB$106,87,0)</f>
        <v>26</v>
      </c>
      <c r="N37" s="331">
        <f>VLOOKUP($R$31,'સમગ્ર પરિણામ '!$A$7:$EB$106,101,0)</f>
        <v>82</v>
      </c>
      <c r="O37" s="331">
        <f>VLOOKUP($R$31,'સમગ્ર પરિણામ '!$A$7:$EB$106,112,0)</f>
        <v>92</v>
      </c>
      <c r="P37" s="331">
        <f>VLOOKUP($R$31,'સમગ્ર પરિણામ '!$A$7:$EB$106,123,0)</f>
        <v>71</v>
      </c>
      <c r="Q37" s="334">
        <f t="shared" si="3"/>
        <v>202</v>
      </c>
    </row>
    <row r="38" spans="1:36" ht="16.5" customHeight="1" x14ac:dyDescent="0.2">
      <c r="A38" s="812">
        <f>VLOOKUP($R$31,'વિદ્યાર્થી માહિતી'!$A$2:$O$101,5,0)</f>
        <v>38050</v>
      </c>
      <c r="B38" s="813"/>
      <c r="C38" s="814"/>
      <c r="D38" s="310">
        <v>7</v>
      </c>
      <c r="E38" s="320" t="s">
        <v>84</v>
      </c>
      <c r="F38" s="324">
        <v>33</v>
      </c>
      <c r="G38" s="332">
        <v>33</v>
      </c>
      <c r="H38" s="332">
        <v>33</v>
      </c>
      <c r="I38" s="329">
        <v>33</v>
      </c>
      <c r="J38" s="332">
        <v>33</v>
      </c>
      <c r="K38" s="329">
        <v>33</v>
      </c>
      <c r="L38" s="332">
        <v>33</v>
      </c>
      <c r="M38" s="332">
        <v>33</v>
      </c>
      <c r="N38" s="317"/>
      <c r="O38" s="317"/>
      <c r="P38" s="317"/>
      <c r="Q38" s="335"/>
    </row>
    <row r="39" spans="1:36" ht="16.5" customHeight="1" x14ac:dyDescent="0.2">
      <c r="A39" s="807" t="s">
        <v>90</v>
      </c>
      <c r="B39" s="808"/>
      <c r="C39" s="808"/>
      <c r="D39" s="310">
        <v>8</v>
      </c>
      <c r="E39" s="320" t="s">
        <v>50</v>
      </c>
      <c r="F39" s="324">
        <v>15</v>
      </c>
      <c r="G39" s="331">
        <f>VLOOKUP($R$31,'સમગ્ર પરિણામ '!$A$7:$EB$106,10,0)</f>
        <v>0</v>
      </c>
      <c r="H39" s="331">
        <f>VLOOKUP($R$31,'સમગ્ર પરિણામ '!$A$7:$EB$106,23,0)</f>
        <v>0</v>
      </c>
      <c r="I39" s="328">
        <f>VLOOKUP($R$31,'સમગ્ર પરિણામ '!$A$7:$EB$106,36,0)</f>
        <v>0</v>
      </c>
      <c r="J39" s="331">
        <f>VLOOKUP($R$31,'સમગ્ર પરિણામ '!$A$7:$EB$106,49,0)</f>
        <v>0</v>
      </c>
      <c r="K39" s="328">
        <f>VLOOKUP($R$31,'સમગ્ર પરિણામ '!$A$7:$EB$106,62,0)</f>
        <v>0</v>
      </c>
      <c r="L39" s="331">
        <f>VLOOKUP($R$31,'સમગ્ર પરિણામ '!$A$7:$EB$106,75,0)</f>
        <v>0</v>
      </c>
      <c r="M39" s="331">
        <f>VLOOKUP($R$31,'સમગ્ર પરિણામ '!$A$7:$EB$106,88,0)</f>
        <v>0</v>
      </c>
      <c r="N39" s="317"/>
      <c r="O39" s="317"/>
      <c r="P39" s="317"/>
      <c r="Q39" s="335"/>
    </row>
    <row r="40" spans="1:36" ht="16.5" customHeight="1" x14ac:dyDescent="0.2">
      <c r="A40" s="815" t="s">
        <v>91</v>
      </c>
      <c r="B40" s="816"/>
      <c r="C40" s="336">
        <f>VLOOKUP($R$31,'વિદ્યાર્થી માહિતી'!$A$2:$O$101,11,0)</f>
        <v>235</v>
      </c>
      <c r="D40" s="310">
        <v>9</v>
      </c>
      <c r="E40" s="320" t="s">
        <v>85</v>
      </c>
      <c r="F40" s="324">
        <v>10</v>
      </c>
      <c r="G40" s="331">
        <f>VLOOKUP($R$31,'સમગ્ર પરિણામ '!$A$7:$EB$106,11,0)</f>
        <v>0</v>
      </c>
      <c r="H40" s="331">
        <f>VLOOKUP($R$31,'સમગ્ર પરિણામ '!$A$7:$EB$106,24,0)</f>
        <v>0</v>
      </c>
      <c r="I40" s="328">
        <f>VLOOKUP($R$31,'સમગ્ર પરિણામ '!$A$7:$EB$106,37,0)</f>
        <v>0</v>
      </c>
      <c r="J40" s="331">
        <f>VLOOKUP($R$31,'સમગ્ર પરિણામ '!$A$7:$EB$106,50,0)</f>
        <v>0</v>
      </c>
      <c r="K40" s="328">
        <f>VLOOKUP($R$31,'સમગ્ર પરિણામ '!$A$7:$EB$106,63,0)</f>
        <v>0</v>
      </c>
      <c r="L40" s="331">
        <f>VLOOKUP($R$31,'સમગ્ર પરિણામ '!$A$7:$EB$106,76,0)</f>
        <v>0</v>
      </c>
      <c r="M40" s="331">
        <f>VLOOKUP($R$31,'સમગ્ર પરિણામ '!$A$7:$EB$106,89,0)</f>
        <v>0</v>
      </c>
      <c r="N40" s="317"/>
      <c r="O40" s="317"/>
      <c r="P40" s="317"/>
      <c r="Q40" s="335"/>
    </row>
    <row r="41" spans="1:36" ht="16.5" customHeight="1" x14ac:dyDescent="0.2">
      <c r="A41" s="815" t="s">
        <v>92</v>
      </c>
      <c r="B41" s="816"/>
      <c r="C41" s="336">
        <f>VLOOKUP($R$31,'વિદ્યાર્થી માહિતી'!$A$2:$O$101,12,0)</f>
        <v>215</v>
      </c>
      <c r="D41" s="310">
        <v>10</v>
      </c>
      <c r="E41" s="320" t="s">
        <v>38</v>
      </c>
      <c r="F41" s="325"/>
      <c r="G41" s="331">
        <f>VLOOKUP($R$31,'સમગ્ર પરિણામ '!$A$7:$EB$106,12,0)</f>
        <v>33</v>
      </c>
      <c r="H41" s="331">
        <f>VLOOKUP($R$31,'સમગ્ર પરિણામ '!$A$7:$EB$106,25,0)</f>
        <v>26</v>
      </c>
      <c r="I41" s="328">
        <f>VLOOKUP($R$31,'સમગ્ર પરિણામ '!$A$7:$EB$106,38,0)</f>
        <v>34</v>
      </c>
      <c r="J41" s="331">
        <f>VLOOKUP($R$31,'સમગ્ર પરિણામ '!$A$7:$EB$106,51,0)</f>
        <v>30</v>
      </c>
      <c r="K41" s="328">
        <f>VLOOKUP($R$31,'સમગ્ર પરિણામ '!$A$7:$EB$106,64,0)</f>
        <v>27</v>
      </c>
      <c r="L41" s="331">
        <f>VLOOKUP($R$31,'સમગ્ર પરિણામ '!$A$7:$EB$106,77,0)</f>
        <v>26</v>
      </c>
      <c r="M41" s="331">
        <f>VLOOKUP($R$31,'સમગ્ર પરિણામ '!$A$7:$EB$106,90,0)</f>
        <v>26</v>
      </c>
      <c r="N41" s="317"/>
      <c r="O41" s="317"/>
      <c r="P41" s="317"/>
      <c r="Q41" s="334">
        <f t="shared" ref="Q41" si="4">SUM(G41:M41)</f>
        <v>202</v>
      </c>
    </row>
    <row r="42" spans="1:36" ht="16.5" customHeight="1" x14ac:dyDescent="0.2">
      <c r="A42" s="817"/>
      <c r="B42" s="818"/>
      <c r="C42" s="818"/>
      <c r="D42" s="315">
        <v>11</v>
      </c>
      <c r="E42" s="322" t="s">
        <v>51</v>
      </c>
      <c r="F42" s="326"/>
      <c r="G42" s="331" t="str">
        <f>VLOOKUP($R$31,'સમગ્ર પરિણામ '!$A$7:$EB$106,13,0)</f>
        <v>D</v>
      </c>
      <c r="H42" s="331" t="str">
        <f>VLOOKUP($R$31,'સમગ્ર પરિણામ '!$A$7:$EB$106,26,0)</f>
        <v>E</v>
      </c>
      <c r="I42" s="328" t="str">
        <f>VLOOKUP($R$31,'સમગ્ર પરિણામ '!$A$7:$EB$106,39,0)</f>
        <v>D</v>
      </c>
      <c r="J42" s="316" t="str">
        <f>VLOOKUP($R$31,'સમગ્ર પરિણામ '!$A$7:$EB$106,52,0)</f>
        <v>E</v>
      </c>
      <c r="K42" s="328" t="str">
        <f>VLOOKUP($R$31,'સમગ્ર પરિણામ '!$A$7:$EB$106,65,0)</f>
        <v>E</v>
      </c>
      <c r="L42" s="331" t="str">
        <f>VLOOKUP($R$31,'સમગ્ર પરિણામ '!$A$7:$EB$106,78,0)</f>
        <v>E</v>
      </c>
      <c r="M42" s="331" t="str">
        <f>VLOOKUP($R$31,'સમગ્ર પરિણામ '!$A$7:$EB$106,91,0)</f>
        <v>E</v>
      </c>
      <c r="N42" s="331" t="str">
        <f>VLOOKUP($R$31,'સમગ્ર પરિણામ '!$A$7:$EB$106,102,0)</f>
        <v>A2</v>
      </c>
      <c r="O42" s="331" t="str">
        <f>VLOOKUP($R$31,'સમગ્ર પરિણામ '!$A$7:$EB$106,113,0)</f>
        <v>A1</v>
      </c>
      <c r="P42" s="316" t="str">
        <f>VLOOKUP($R$31,'સમગ્ર પરિણામ '!$A$7:$EB$106,124,0)</f>
        <v>B1</v>
      </c>
      <c r="Q42" s="293"/>
    </row>
    <row r="43" spans="1:36" x14ac:dyDescent="0.2">
      <c r="A43" s="270" t="s">
        <v>70</v>
      </c>
      <c r="B43" s="336" t="str">
        <f>VLOOKUP($R$31,'S1'!$A$4:$N$103,14,0)</f>
        <v>NA</v>
      </c>
      <c r="C43" s="837"/>
      <c r="D43" s="845"/>
      <c r="E43" s="845"/>
      <c r="F43" s="839"/>
      <c r="G43" s="839"/>
      <c r="H43" s="839"/>
      <c r="I43" s="839"/>
      <c r="J43" s="839"/>
      <c r="K43" s="829"/>
      <c r="L43" s="829"/>
      <c r="M43" s="806"/>
      <c r="N43" s="806"/>
      <c r="O43" s="806"/>
      <c r="P43" s="806"/>
      <c r="Q43" s="806"/>
    </row>
    <row r="45" spans="1:36" ht="15" customHeight="1" x14ac:dyDescent="0.2">
      <c r="A45" s="25" t="s">
        <v>95</v>
      </c>
      <c r="L45" s="25" t="s">
        <v>34</v>
      </c>
    </row>
  </sheetData>
  <sheetProtection password="CC35" sheet="1" objects="1" scenarios="1" formatCells="0" formatColumns="0" formatRows="0" insertColumns="0" insertRows="0" sort="0" autoFilter="0"/>
  <mergeCells count="52">
    <mergeCell ref="K29:L29"/>
    <mergeCell ref="A31:D31"/>
    <mergeCell ref="A35:C35"/>
    <mergeCell ref="A36:C36"/>
    <mergeCell ref="A37:C37"/>
    <mergeCell ref="A32:C33"/>
    <mergeCell ref="C29:E29"/>
    <mergeCell ref="F29:J29"/>
    <mergeCell ref="C43:E43"/>
    <mergeCell ref="F43:J43"/>
    <mergeCell ref="K43:L43"/>
    <mergeCell ref="A38:C38"/>
    <mergeCell ref="A39:C39"/>
    <mergeCell ref="A40:B40"/>
    <mergeCell ref="A41:B41"/>
    <mergeCell ref="A42:C42"/>
    <mergeCell ref="A3:D3"/>
    <mergeCell ref="A23:C23"/>
    <mergeCell ref="C15:E15"/>
    <mergeCell ref="F15:J15"/>
    <mergeCell ref="A21:C21"/>
    <mergeCell ref="A22:C22"/>
    <mergeCell ref="A4:C5"/>
    <mergeCell ref="A7:C7"/>
    <mergeCell ref="K15:L15"/>
    <mergeCell ref="A14:C14"/>
    <mergeCell ref="A17:D17"/>
    <mergeCell ref="A18:C19"/>
    <mergeCell ref="A20:B20"/>
    <mergeCell ref="A1:G1"/>
    <mergeCell ref="I1:J1"/>
    <mergeCell ref="K1:L1"/>
    <mergeCell ref="M1:N1"/>
    <mergeCell ref="A2:I2"/>
    <mergeCell ref="J2:K2"/>
    <mergeCell ref="L2:Q2"/>
    <mergeCell ref="M43:Q43"/>
    <mergeCell ref="M29:Q29"/>
    <mergeCell ref="M15:Q15"/>
    <mergeCell ref="A6:B6"/>
    <mergeCell ref="A11:C11"/>
    <mergeCell ref="A8:C8"/>
    <mergeCell ref="A9:C9"/>
    <mergeCell ref="A10:C10"/>
    <mergeCell ref="A12:B12"/>
    <mergeCell ref="A13:B13"/>
    <mergeCell ref="A34:B34"/>
    <mergeCell ref="A24:C24"/>
    <mergeCell ref="A25:C25"/>
    <mergeCell ref="A26:B26"/>
    <mergeCell ref="A27:B27"/>
    <mergeCell ref="A28:C28"/>
  </mergeCells>
  <conditionalFormatting sqref="G4:M5 G18:M19 G32:M33">
    <cfRule type="cellIs" dxfId="3" priority="6" operator="lessThan">
      <formula>17</formula>
    </cfRule>
  </conditionalFormatting>
  <conditionalFormatting sqref="G9:P9 G23:P23 G37:P37">
    <cfRule type="cellIs" dxfId="2" priority="5" operator="lessThan">
      <formula>33</formula>
    </cfRule>
  </conditionalFormatting>
  <dataValidations count="3">
    <dataValidation type="list" allowBlank="1" showInputMessage="1" showErrorMessage="1" sqref="R3" xr:uid="{00000000-0002-0000-1200-000000000000}">
      <formula1>$AH$1:$AH$34</formula1>
    </dataValidation>
    <dataValidation type="list" allowBlank="1" showInputMessage="1" showErrorMessage="1" sqref="R17" xr:uid="{00000000-0002-0000-1200-000001000000}">
      <formula1>$AI$1:$AI$34</formula1>
    </dataValidation>
    <dataValidation type="list" allowBlank="1" showInputMessage="1" showErrorMessage="1" sqref="R31" xr:uid="{00000000-0002-0000-1200-000002000000}">
      <formula1>$AJ$1:$AJ$34</formula1>
    </dataValidation>
  </dataValidations>
  <pageMargins left="0.70866141732283472" right="0.51" top="0.37" bottom="0.3" header="0.31496062992125984" footer="0.31496062992125984"/>
  <pageSetup paperSize="9" orientation="portrait" horizontalDpi="300" verticalDpi="300" r:id="rId1"/>
  <ignoredErrors>
    <ignoredError sqref="N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A17" sqref="A17"/>
    </sheetView>
  </sheetViews>
  <sheetFormatPr defaultRowHeight="15" x14ac:dyDescent="0.2"/>
  <cols>
    <col min="1" max="1" width="21.7890625" customWidth="1"/>
    <col min="2" max="2" width="39.953125" customWidth="1"/>
    <col min="5" max="5" width="30.66796875" customWidth="1"/>
    <col min="6" max="6" width="22.8671875" customWidth="1"/>
  </cols>
  <sheetData>
    <row r="1" spans="1:8" ht="25.5" customHeight="1" x14ac:dyDescent="0.2">
      <c r="A1" s="1" t="s">
        <v>0</v>
      </c>
      <c r="B1" s="2" t="s">
        <v>1</v>
      </c>
      <c r="E1" s="423" t="s">
        <v>184</v>
      </c>
      <c r="F1" s="423"/>
    </row>
    <row r="2" spans="1:8" ht="25.5" customHeight="1" x14ac:dyDescent="0.2">
      <c r="A2" s="1" t="s">
        <v>2</v>
      </c>
      <c r="B2" s="2" t="s">
        <v>229</v>
      </c>
      <c r="E2" s="13" t="s">
        <v>59</v>
      </c>
      <c r="F2" s="18">
        <v>45240</v>
      </c>
    </row>
    <row r="3" spans="1:8" ht="25.5" customHeight="1" x14ac:dyDescent="0.2">
      <c r="A3" s="1" t="s">
        <v>3</v>
      </c>
      <c r="B3" s="17">
        <v>62.0246</v>
      </c>
      <c r="E3" s="13" t="s">
        <v>63</v>
      </c>
      <c r="F3" s="18">
        <v>44957</v>
      </c>
    </row>
    <row r="4" spans="1:8" ht="25.5" customHeight="1" thickBot="1" x14ac:dyDescent="0.25">
      <c r="A4" s="1" t="s">
        <v>4</v>
      </c>
      <c r="B4" s="19" t="s">
        <v>103</v>
      </c>
      <c r="E4" s="142" t="s">
        <v>64</v>
      </c>
      <c r="F4" s="143">
        <v>45417</v>
      </c>
    </row>
    <row r="5" spans="1:8" ht="25.5" customHeight="1" thickBot="1" x14ac:dyDescent="0.25">
      <c r="A5" s="1" t="s">
        <v>5</v>
      </c>
      <c r="B5" s="2" t="s">
        <v>6</v>
      </c>
      <c r="D5" s="385"/>
      <c r="E5" s="419"/>
      <c r="F5" s="420"/>
      <c r="G5" s="420"/>
      <c r="H5" s="421"/>
    </row>
    <row r="6" spans="1:8" ht="25.5" customHeight="1" x14ac:dyDescent="0.25">
      <c r="A6" s="11" t="s">
        <v>30</v>
      </c>
      <c r="B6" s="17" t="s">
        <v>212</v>
      </c>
      <c r="C6" s="141"/>
    </row>
    <row r="7" spans="1:8" ht="25.5" customHeight="1" x14ac:dyDescent="0.2">
      <c r="D7" t="s">
        <v>183</v>
      </c>
      <c r="E7" s="422" t="s">
        <v>185</v>
      </c>
      <c r="F7" s="422"/>
      <c r="G7" s="422"/>
      <c r="H7" s="422"/>
    </row>
    <row r="8" spans="1:8" ht="25.5" customHeight="1" thickBot="1" x14ac:dyDescent="0.25">
      <c r="A8" s="3" t="s">
        <v>7</v>
      </c>
      <c r="B8" s="4" t="s">
        <v>8</v>
      </c>
    </row>
    <row r="9" spans="1:8" ht="25.5" customHeight="1" thickBot="1" x14ac:dyDescent="0.25">
      <c r="A9" s="5" t="s">
        <v>9</v>
      </c>
      <c r="B9" s="4" t="s">
        <v>109</v>
      </c>
      <c r="E9" s="14" t="s">
        <v>65</v>
      </c>
    </row>
    <row r="10" spans="1:8" ht="25.5" customHeight="1" thickBot="1" x14ac:dyDescent="0.25">
      <c r="A10" s="5" t="s">
        <v>10</v>
      </c>
      <c r="B10" s="4" t="s">
        <v>108</v>
      </c>
      <c r="E10" s="139" t="s">
        <v>119</v>
      </c>
    </row>
    <row r="11" spans="1:8" ht="25.5" customHeight="1" x14ac:dyDescent="0.2">
      <c r="A11" s="5" t="s">
        <v>11</v>
      </c>
      <c r="B11" s="4" t="s">
        <v>285</v>
      </c>
      <c r="E11" s="15" t="s">
        <v>120</v>
      </c>
    </row>
    <row r="12" spans="1:8" ht="25.5" customHeight="1" x14ac:dyDescent="0.2">
      <c r="A12" s="5" t="s">
        <v>12</v>
      </c>
      <c r="B12" s="4" t="s">
        <v>286</v>
      </c>
      <c r="E12" s="15" t="s">
        <v>66</v>
      </c>
    </row>
    <row r="13" spans="1:8" ht="25.5" customHeight="1" thickBot="1" x14ac:dyDescent="0.25">
      <c r="A13" s="5" t="s">
        <v>13</v>
      </c>
      <c r="B13" s="4" t="s">
        <v>14</v>
      </c>
      <c r="E13" s="16" t="s">
        <v>67</v>
      </c>
    </row>
    <row r="14" spans="1:8" ht="25.5" customHeight="1" x14ac:dyDescent="0.2">
      <c r="A14" s="5" t="s">
        <v>215</v>
      </c>
      <c r="B14" s="4" t="s">
        <v>15</v>
      </c>
    </row>
    <row r="15" spans="1:8" ht="25.5" customHeight="1" x14ac:dyDescent="0.2">
      <c r="A15" s="5" t="s">
        <v>16</v>
      </c>
      <c r="B15" s="4" t="s">
        <v>110</v>
      </c>
      <c r="F15" s="140"/>
    </row>
    <row r="16" spans="1:8" ht="25.5" customHeight="1" x14ac:dyDescent="0.2">
      <c r="A16" s="5" t="s">
        <v>288</v>
      </c>
      <c r="B16" s="4" t="s">
        <v>18</v>
      </c>
    </row>
    <row r="17" spans="1:2" ht="25.5" customHeight="1" x14ac:dyDescent="0.2">
      <c r="A17" s="5"/>
      <c r="B17" s="4"/>
    </row>
    <row r="18" spans="1:2" ht="25.5" customHeight="1" x14ac:dyDescent="0.2">
      <c r="A18" s="5"/>
      <c r="B18" s="4"/>
    </row>
  </sheetData>
  <sheetProtection formatCells="0" formatColumns="0" formatRows="0"/>
  <mergeCells count="3">
    <mergeCell ref="E5:H5"/>
    <mergeCell ref="E7:H7"/>
    <mergeCell ref="E1:F1"/>
  </mergeCells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03"/>
  <sheetViews>
    <sheetView workbookViewId="0">
      <pane ySplit="3" topLeftCell="A4" activePane="bottomLeft" state="frozen"/>
      <selection activeCell="C1" sqref="C1"/>
      <selection pane="bottomLeft" activeCell="N11" sqref="N11"/>
    </sheetView>
  </sheetViews>
  <sheetFormatPr defaultColWidth="9.14453125" defaultRowHeight="15" x14ac:dyDescent="0.2"/>
  <cols>
    <col min="1" max="1" width="3.765625" style="46" customWidth="1"/>
    <col min="2" max="2" width="4.9765625" style="47" customWidth="1"/>
    <col min="3" max="3" width="23.67578125" style="112" customWidth="1"/>
    <col min="4" max="10" width="5.91796875" style="25" customWidth="1"/>
    <col min="11" max="11" width="6.72265625" style="25" customWidth="1"/>
    <col min="12" max="13" width="9.14453125" style="25"/>
    <col min="14" max="14" width="27.7109375" style="25" customWidth="1"/>
    <col min="15" max="16384" width="9.14453125" style="25"/>
  </cols>
  <sheetData>
    <row r="1" spans="1:15" ht="24" customHeight="1" x14ac:dyDescent="0.25">
      <c r="A1" s="107"/>
      <c r="B1" s="108"/>
      <c r="C1" s="846" t="s">
        <v>164</v>
      </c>
      <c r="D1" s="846"/>
      <c r="E1" s="846"/>
      <c r="F1" s="846"/>
      <c r="G1" s="27"/>
      <c r="H1" s="27" t="s">
        <v>30</v>
      </c>
      <c r="I1" s="847" t="str">
        <f>શાળા!B6</f>
        <v>2023-24</v>
      </c>
      <c r="J1" s="848"/>
    </row>
    <row r="2" spans="1:15" ht="41.25" customHeight="1" x14ac:dyDescent="0.2">
      <c r="A2" s="540" t="s">
        <v>27</v>
      </c>
      <c r="B2" s="540"/>
      <c r="C2" s="540"/>
      <c r="D2" s="113" t="str">
        <f>શાળા!A9</f>
        <v xml:space="preserve">ગુજરાતી </v>
      </c>
      <c r="E2" s="114" t="str">
        <f>શાળા!A10</f>
        <v xml:space="preserve">અંગ્રેજી </v>
      </c>
      <c r="F2" s="115" t="str">
        <f>શાળા!A11</f>
        <v xml:space="preserve">હિન્દી </v>
      </c>
      <c r="G2" s="116" t="str">
        <f>શાળા!A12</f>
        <v>સંસ્કૃત</v>
      </c>
      <c r="H2" s="117" t="str">
        <f>શાળા!A13</f>
        <v>ગણીત</v>
      </c>
      <c r="I2" s="118" t="str">
        <f>શાળા!A14</f>
        <v xml:space="preserve">વિજ્ઞાન </v>
      </c>
      <c r="J2" s="119" t="str">
        <f>શાળા!A15</f>
        <v xml:space="preserve">સામાજિક વિજ્ઞાન </v>
      </c>
      <c r="K2" s="849" t="s">
        <v>38</v>
      </c>
    </row>
    <row r="3" spans="1:15" ht="23.25" customHeight="1" x14ac:dyDescent="0.2">
      <c r="A3" s="109" t="s">
        <v>20</v>
      </c>
      <c r="B3" s="74" t="s">
        <v>28</v>
      </c>
      <c r="C3" s="110" t="s">
        <v>22</v>
      </c>
      <c r="D3" s="95">
        <v>100</v>
      </c>
      <c r="E3" s="95">
        <v>100</v>
      </c>
      <c r="F3" s="95">
        <v>100</v>
      </c>
      <c r="G3" s="95">
        <v>100</v>
      </c>
      <c r="H3" s="95">
        <v>100</v>
      </c>
      <c r="I3" s="95">
        <v>100</v>
      </c>
      <c r="J3" s="95">
        <v>100</v>
      </c>
      <c r="K3" s="849"/>
      <c r="L3" s="25" t="s">
        <v>57</v>
      </c>
    </row>
    <row r="4" spans="1:15" ht="23.25" customHeight="1" x14ac:dyDescent="0.2">
      <c r="A4" s="120">
        <f>'વિદ્યાર્થી માહિતી'!A2</f>
        <v>1</v>
      </c>
      <c r="B4" s="121">
        <f>'વિદ્યાર્થી માહિતી'!B2</f>
        <v>901</v>
      </c>
      <c r="C4" s="52" t="str">
        <f>IF('વિદ્યાર્થી માહિતી'!C2="","",'વિદ્યાર્થી માહિતી'!C2)</f>
        <v xml:space="preserve">પઠાણ ઇમ્તિયાજ હનીફખાન </v>
      </c>
      <c r="D4" s="122">
        <f>IF('વિદ્યાર્થી માહિતી'!C2="","",'સમગ્ર પરિણામ '!I7)</f>
        <v>31</v>
      </c>
      <c r="E4" s="123">
        <f>IF('વિદ્યાર્થી માહિતી'!C2="","",'સમગ્ર પરિણામ '!V7)</f>
        <v>59</v>
      </c>
      <c r="F4" s="124">
        <f>IF('વિદ્યાર્થી માહિતી'!C2="","",'સમગ્ર પરિણામ '!AI7)</f>
        <v>50</v>
      </c>
      <c r="G4" s="125">
        <f>IF('વિદ્યાર્થી માહિતી'!C2="","",'સમગ્ર પરિણામ '!AV7)</f>
        <v>61</v>
      </c>
      <c r="H4" s="126">
        <f>IF('વિદ્યાર્થી માહિતી'!C2="","",'સમગ્ર પરિણામ '!BI7)</f>
        <v>59</v>
      </c>
      <c r="I4" s="127">
        <f>IF('વિદ્યાર્થી માહિતી'!C2="","",'સમગ્ર પરિણામ '!BV7)</f>
        <v>55</v>
      </c>
      <c r="J4" s="128">
        <f>IF('વિદ્યાર્થી માહિતી'!C2="","",'સમગ્ર પરિણામ '!CI7)</f>
        <v>48</v>
      </c>
      <c r="K4" s="129">
        <f>IF('વિદ્યાર્થી માહિતી'!C2="","",SUM(D4:J4))</f>
        <v>363</v>
      </c>
      <c r="L4" s="138">
        <f>IF(C4="","",(K4/7))</f>
        <v>51.857142857142854</v>
      </c>
    </row>
    <row r="5" spans="1:15" ht="23.25" customHeight="1" x14ac:dyDescent="0.2">
      <c r="A5" s="120">
        <f>'વિદ્યાર્થી માહિતી'!A3</f>
        <v>2</v>
      </c>
      <c r="B5" s="121">
        <f>'વિદ્યાર્થી માહિતી'!B3</f>
        <v>902</v>
      </c>
      <c r="C5" s="52" t="str">
        <f>IF('વિદ્યાર્થી માહિતી'!C3="","",'વિદ્યાર્થી માહિતી'!C3)</f>
        <v xml:space="preserve">મેરામણ ગરેજા </v>
      </c>
      <c r="D5" s="122">
        <f>IF('વિદ્યાર્થી માહિતી'!C3="","",'સમગ્ર પરિણામ '!I8)</f>
        <v>66</v>
      </c>
      <c r="E5" s="123">
        <f>IF('વિદ્યાર્થી માહિતી'!C3="","",'સમગ્ર પરિણામ '!V8)</f>
        <v>69</v>
      </c>
      <c r="F5" s="124">
        <f>IF('વિદ્યાર્થી માહિતી'!C3="","",'સમગ્ર પરિણામ '!AI8)</f>
        <v>74</v>
      </c>
      <c r="G5" s="125">
        <f>IF('વિદ્યાર્થી માહિતી'!C3="","",'સમગ્ર પરિણામ '!AV8)</f>
        <v>72</v>
      </c>
      <c r="H5" s="126">
        <f>IF('વિદ્યાર્થી માહિતી'!C3="","",'સમગ્ર પરિણામ '!BI8)</f>
        <v>78</v>
      </c>
      <c r="I5" s="127">
        <f>IF('વિદ્યાર્થી માહિતી'!C3="","",'સમગ્ર પરિણામ '!BV8)</f>
        <v>76</v>
      </c>
      <c r="J5" s="128">
        <f>IF('વિદ્યાર્થી માહિતી'!C3="","",'સમગ્ર પરિણામ '!CI8)</f>
        <v>80</v>
      </c>
      <c r="K5" s="129">
        <f>IF('વિદ્યાર્થી માહિતી'!C3="","",SUM(D5:J5))</f>
        <v>515</v>
      </c>
      <c r="L5" s="138">
        <f t="shared" ref="L5:L68" si="0">IF(C5="","",(K5/7))</f>
        <v>73.571428571428569</v>
      </c>
      <c r="M5" s="187"/>
      <c r="N5" s="187"/>
      <c r="O5" s="187"/>
    </row>
    <row r="6" spans="1:15" ht="23.25" customHeight="1" x14ac:dyDescent="0.2">
      <c r="A6" s="120">
        <f>'વિદ્યાર્થી માહિતી'!A4</f>
        <v>3</v>
      </c>
      <c r="B6" s="121">
        <f>'વિદ્યાર્થી માહિતી'!B4</f>
        <v>903</v>
      </c>
      <c r="C6" s="52" t="str">
        <f>IF('વિદ્યાર્થી માહિતી'!C4="","",'વિદ્યાર્થી માહિતી'!C4)</f>
        <v xml:space="preserve">અશ્વિન અવૈયા </v>
      </c>
      <c r="D6" s="122">
        <f>IF('વિદ્યાર્થી માહિતી'!C4="","",'સમગ્ર પરિણામ '!I9)</f>
        <v>33</v>
      </c>
      <c r="E6" s="123">
        <f>IF('વિદ્યાર્થી માહિતી'!C4="","",'સમગ્ર પરિણામ '!V9)</f>
        <v>26</v>
      </c>
      <c r="F6" s="124">
        <f>IF('વિદ્યાર્થી માહિતી'!C4="","",'સમગ્ર પરિણામ '!AI9)</f>
        <v>34</v>
      </c>
      <c r="G6" s="125">
        <f>IF('વિદ્યાર્થી માહિતી'!C4="","",'સમગ્ર પરિણામ '!AV9)</f>
        <v>30</v>
      </c>
      <c r="H6" s="126">
        <f>IF('વિદ્યાર્થી માહિતી'!C4="","",'સમગ્ર પરિણામ '!BI9)</f>
        <v>27</v>
      </c>
      <c r="I6" s="127">
        <f>IF('વિદ્યાર્થી માહિતી'!C4="","",'સમગ્ર પરિણામ '!BV9)</f>
        <v>26</v>
      </c>
      <c r="J6" s="128">
        <f>IF('વિદ્યાર્થી માહિતી'!C4="","",'સમગ્ર પરિણામ '!CI9)</f>
        <v>26</v>
      </c>
      <c r="K6" s="129">
        <f>IF('વિદ્યાર્થી માહિતી'!C4="","",SUM(D6:J6))</f>
        <v>202</v>
      </c>
      <c r="L6" s="138">
        <f t="shared" si="0"/>
        <v>28.857142857142858</v>
      </c>
      <c r="M6" s="187"/>
      <c r="N6" s="187"/>
      <c r="O6" s="187"/>
    </row>
    <row r="7" spans="1:15" ht="23.25" customHeight="1" x14ac:dyDescent="0.2">
      <c r="A7" s="120">
        <f>'વિદ્યાર્થી માહિતી'!A5</f>
        <v>4</v>
      </c>
      <c r="B7" s="121">
        <f>'વિદ્યાર્થી માહિતી'!B5</f>
        <v>904</v>
      </c>
      <c r="C7" s="52" t="str">
        <f>IF('વિદ્યાર્થી માહિતી'!C5="","",'વિદ્યાર્થી માહિતી'!C5)</f>
        <v xml:space="preserve">શાંતિબેન પરમાર </v>
      </c>
      <c r="D7" s="122" t="str">
        <f>IF('વિદ્યાર્થી માહિતી'!C5="","",'સમગ્ર પરિણામ '!I10)</f>
        <v>LEFT</v>
      </c>
      <c r="E7" s="123" t="str">
        <f>IF('વિદ્યાર્થી માહિતી'!C5="","",'સમગ્ર પરિણામ '!V10)</f>
        <v>LEFT</v>
      </c>
      <c r="F7" s="124" t="str">
        <f>IF('વિદ્યાર્થી માહિતી'!C5="","",'સમગ્ર પરિણામ '!AI10)</f>
        <v>LEFT</v>
      </c>
      <c r="G7" s="125" t="str">
        <f>IF('વિદ્યાર્થી માહિતી'!C5="","",'સમગ્ર પરિણામ '!AV10)</f>
        <v>LEFT</v>
      </c>
      <c r="H7" s="126" t="str">
        <f>IF('વિદ્યાર્થી માહિતી'!C5="","",'સમગ્ર પરિણામ '!BI10)</f>
        <v>LEFT</v>
      </c>
      <c r="I7" s="127" t="str">
        <f>IF('વિદ્યાર્થી માહિતી'!C5="","",'સમગ્ર પરિણામ '!BV10)</f>
        <v>LEFT</v>
      </c>
      <c r="J7" s="128" t="str">
        <f>IF('વિદ્યાર્થી માહિતી'!C5="","",'સમગ્ર પરિણામ '!CI10)</f>
        <v>LEFT</v>
      </c>
      <c r="K7" s="129">
        <f>IF('વિદ્યાર્થી માહિતી'!C5="","",SUM(D7:J7))</f>
        <v>0</v>
      </c>
      <c r="L7" s="138">
        <f t="shared" si="0"/>
        <v>0</v>
      </c>
      <c r="M7" s="187"/>
      <c r="N7" s="187"/>
      <c r="O7" s="187"/>
    </row>
    <row r="8" spans="1:15" ht="23.25" customHeight="1" x14ac:dyDescent="0.2">
      <c r="A8" s="120">
        <f>'વિદ્યાર્થી માહિતી'!A6</f>
        <v>5</v>
      </c>
      <c r="B8" s="121">
        <f>'વિદ્યાર્થી માહિતી'!B6</f>
        <v>905</v>
      </c>
      <c r="C8" s="52" t="str">
        <f>IF('વિદ્યાર્થી માહિતી'!C6="","",'વિદ્યાર્થી માહિતી'!C6)</f>
        <v xml:space="preserve">મૌલીકાબા વાળા </v>
      </c>
      <c r="D8" s="122">
        <f>IF('વિદ્યાર્થી માહિતી'!C6="","",'સમગ્ર પરિણામ '!I11)</f>
        <v>59</v>
      </c>
      <c r="E8" s="123">
        <f>IF('વિદ્યાર્થી માહિતી'!C6="","",'સમગ્ર પરિણામ '!V11)</f>
        <v>46</v>
      </c>
      <c r="F8" s="124">
        <f>IF('વિદ્યાર્થી માહિતી'!C6="","",'સમગ્ર પરિણામ '!AI11)</f>
        <v>53</v>
      </c>
      <c r="G8" s="125">
        <f>IF('વિદ્યાર્થી માહિતી'!C6="","",'સમગ્ર પરિણામ '!AV11)</f>
        <v>56</v>
      </c>
      <c r="H8" s="126">
        <f>IF('વિદ્યાર્થી માહિતી'!C6="","",'સમગ્ર પરિણામ '!BI11)</f>
        <v>48</v>
      </c>
      <c r="I8" s="127">
        <f>IF('વિદ્યાર્થી માહિતી'!C6="","",'સમગ્ર પરિણામ '!BV11)</f>
        <v>52</v>
      </c>
      <c r="J8" s="128">
        <f>IF('વિદ્યાર્થી માહિતી'!C6="","",'સમગ્ર પરિણામ '!CI11)</f>
        <v>53</v>
      </c>
      <c r="K8" s="129">
        <f>IF('વિદ્યાર્થી માહિતી'!C6="","",SUM(D8:J8))</f>
        <v>367</v>
      </c>
      <c r="L8" s="138">
        <f t="shared" si="0"/>
        <v>52.428571428571431</v>
      </c>
    </row>
    <row r="9" spans="1:15" ht="23.25" customHeight="1" x14ac:dyDescent="0.2">
      <c r="A9" s="120">
        <f>'વિદ્યાર્થી માહિતી'!A7</f>
        <v>6</v>
      </c>
      <c r="B9" s="121">
        <f>'વિદ્યાર્થી માહિતી'!B7</f>
        <v>0</v>
      </c>
      <c r="C9" s="52" t="str">
        <f>IF('વિદ્યાર્થી માહિતી'!C7="","",'વિદ્યાર્થી માહિતી'!C7)</f>
        <v/>
      </c>
      <c r="D9" s="122" t="str">
        <f>IF('વિદ્યાર્થી માહિતી'!C7="","",'સમગ્ર પરિણામ '!I12)</f>
        <v/>
      </c>
      <c r="E9" s="123" t="str">
        <f>IF('વિદ્યાર્થી માહિતી'!C7="","",'સમગ્ર પરિણામ '!V12)</f>
        <v/>
      </c>
      <c r="F9" s="124" t="str">
        <f>IF('વિદ્યાર્થી માહિતી'!C7="","",'સમગ્ર પરિણામ '!AI12)</f>
        <v/>
      </c>
      <c r="G9" s="125" t="str">
        <f>IF('વિદ્યાર્થી માહિતી'!C7="","",'સમગ્ર પરિણામ '!AV12)</f>
        <v/>
      </c>
      <c r="H9" s="126" t="str">
        <f>IF('વિદ્યાર્થી માહિતી'!C7="","",'સમગ્ર પરિણામ '!BI12)</f>
        <v/>
      </c>
      <c r="I9" s="127" t="str">
        <f>IF('વિદ્યાર્થી માહિતી'!C7="","",'સમગ્ર પરિણામ '!BV12)</f>
        <v/>
      </c>
      <c r="J9" s="128" t="str">
        <f>IF('વિદ્યાર્થી માહિતી'!C7="","",'સમગ્ર પરિણામ '!CI12)</f>
        <v/>
      </c>
      <c r="K9" s="129" t="str">
        <f>IF('વિદ્યાર્થી માહિતી'!C7="","",SUM(D9:J9))</f>
        <v/>
      </c>
      <c r="L9" s="138" t="str">
        <f t="shared" si="0"/>
        <v/>
      </c>
    </row>
    <row r="10" spans="1:15" ht="23.25" customHeight="1" x14ac:dyDescent="0.2">
      <c r="A10" s="120">
        <f>'વિદ્યાર્થી માહિતી'!A8</f>
        <v>7</v>
      </c>
      <c r="B10" s="121">
        <f>'વિદ્યાર્થી માહિતી'!B8</f>
        <v>0</v>
      </c>
      <c r="C10" s="52" t="str">
        <f>IF('વિદ્યાર્થી માહિતી'!C8="","",'વિદ્યાર્થી માહિતી'!C8)</f>
        <v/>
      </c>
      <c r="D10" s="122" t="str">
        <f>IF('વિદ્યાર્થી માહિતી'!C8="","",'સમગ્ર પરિણામ '!I13)</f>
        <v/>
      </c>
      <c r="E10" s="123" t="str">
        <f>IF('વિદ્યાર્થી માહિતી'!C8="","",'સમગ્ર પરિણામ '!V13)</f>
        <v/>
      </c>
      <c r="F10" s="124" t="str">
        <f>IF('વિદ્યાર્થી માહિતી'!C8="","",'સમગ્ર પરિણામ '!AI13)</f>
        <v/>
      </c>
      <c r="G10" s="125" t="str">
        <f>IF('વિદ્યાર્થી માહિતી'!C8="","",'સમગ્ર પરિણામ '!AV13)</f>
        <v/>
      </c>
      <c r="H10" s="126" t="str">
        <f>IF('વિદ્યાર્થી માહિતી'!C8="","",'સમગ્ર પરિણામ '!BI13)</f>
        <v/>
      </c>
      <c r="I10" s="127" t="str">
        <f>IF('વિદ્યાર્થી માહિતી'!C8="","",'સમગ્ર પરિણામ '!BV13)</f>
        <v/>
      </c>
      <c r="J10" s="128" t="str">
        <f>IF('વિદ્યાર્થી માહિતી'!C8="","",'સમગ્ર પરિણામ '!CI13)</f>
        <v/>
      </c>
      <c r="K10" s="129" t="str">
        <f>IF('વિદ્યાર્થી માહિતી'!C8="","",SUM(D10:J10))</f>
        <v/>
      </c>
      <c r="L10" s="138" t="str">
        <f t="shared" si="0"/>
        <v/>
      </c>
    </row>
    <row r="11" spans="1:15" ht="23.25" customHeight="1" x14ac:dyDescent="0.2">
      <c r="A11" s="120">
        <f>'વિદ્યાર્થી માહિતી'!A9</f>
        <v>8</v>
      </c>
      <c r="B11" s="121">
        <f>'વિદ્યાર્થી માહિતી'!B9</f>
        <v>0</v>
      </c>
      <c r="C11" s="52" t="str">
        <f>IF('વિદ્યાર્થી માહિતી'!C9="","",'વિદ્યાર્થી માહિતી'!C9)</f>
        <v/>
      </c>
      <c r="D11" s="122" t="str">
        <f>IF('વિદ્યાર્થી માહિતી'!C9="","",'સમગ્ર પરિણામ '!I14)</f>
        <v/>
      </c>
      <c r="E11" s="123" t="str">
        <f>IF('વિદ્યાર્થી માહિતી'!C9="","",'સમગ્ર પરિણામ '!V14)</f>
        <v/>
      </c>
      <c r="F11" s="124" t="str">
        <f>IF('વિદ્યાર્થી માહિતી'!C9="","",'સમગ્ર પરિણામ '!AI14)</f>
        <v/>
      </c>
      <c r="G11" s="125" t="str">
        <f>IF('વિદ્યાર્થી માહિતી'!C9="","",'સમગ્ર પરિણામ '!AV14)</f>
        <v/>
      </c>
      <c r="H11" s="126" t="str">
        <f>IF('વિદ્યાર્થી માહિતી'!C9="","",'સમગ્ર પરિણામ '!BI14)</f>
        <v/>
      </c>
      <c r="I11" s="127" t="str">
        <f>IF('વિદ્યાર્થી માહિતી'!C9="","",'સમગ્ર પરિણામ '!BV14)</f>
        <v/>
      </c>
      <c r="J11" s="128" t="str">
        <f>IF('વિદ્યાર્થી માહિતી'!C9="","",'સમગ્ર પરિણામ '!CI14)</f>
        <v/>
      </c>
      <c r="K11" s="129" t="str">
        <f>IF('વિદ્યાર્થી માહિતી'!C9="","",SUM(D11:J11))</f>
        <v/>
      </c>
      <c r="L11" s="138" t="str">
        <f t="shared" si="0"/>
        <v/>
      </c>
    </row>
    <row r="12" spans="1:15" ht="23.25" customHeight="1" x14ac:dyDescent="0.2">
      <c r="A12" s="120">
        <f>'વિદ્યાર્થી માહિતી'!A10</f>
        <v>9</v>
      </c>
      <c r="B12" s="121">
        <f>'વિદ્યાર્થી માહિતી'!B10</f>
        <v>0</v>
      </c>
      <c r="C12" s="52" t="str">
        <f>IF('વિદ્યાર્થી માહિતી'!C10="","",'વિદ્યાર્થી માહિતી'!C10)</f>
        <v/>
      </c>
      <c r="D12" s="122" t="str">
        <f>IF('વિદ્યાર્થી માહિતી'!C10="","",'સમગ્ર પરિણામ '!I15)</f>
        <v/>
      </c>
      <c r="E12" s="123" t="str">
        <f>IF('વિદ્યાર્થી માહિતી'!C10="","",'સમગ્ર પરિણામ '!V15)</f>
        <v/>
      </c>
      <c r="F12" s="124" t="str">
        <f>IF('વિદ્યાર્થી માહિતી'!C10="","",'સમગ્ર પરિણામ '!AI15)</f>
        <v/>
      </c>
      <c r="G12" s="125" t="str">
        <f>IF('વિદ્યાર્થી માહિતી'!C10="","",'સમગ્ર પરિણામ '!AV15)</f>
        <v/>
      </c>
      <c r="H12" s="126" t="str">
        <f>IF('વિદ્યાર્થી માહિતી'!C10="","",'સમગ્ર પરિણામ '!BI15)</f>
        <v/>
      </c>
      <c r="I12" s="127" t="str">
        <f>IF('વિદ્યાર્થી માહિતી'!C10="","",'સમગ્ર પરિણામ '!BV15)</f>
        <v/>
      </c>
      <c r="J12" s="128" t="str">
        <f>IF('વિદ્યાર્થી માહિતી'!C10="","",'સમગ્ર પરિણામ '!CI15)</f>
        <v/>
      </c>
      <c r="K12" s="129" t="str">
        <f>IF('વિદ્યાર્થી માહિતી'!C10="","",SUM(D12:J12))</f>
        <v/>
      </c>
      <c r="L12" s="138" t="str">
        <f t="shared" si="0"/>
        <v/>
      </c>
    </row>
    <row r="13" spans="1:15" ht="23.25" customHeight="1" x14ac:dyDescent="0.2">
      <c r="A13" s="120">
        <f>'વિદ્યાર્થી માહિતી'!A11</f>
        <v>10</v>
      </c>
      <c r="B13" s="121">
        <f>'વિદ્યાર્થી માહિતી'!B11</f>
        <v>0</v>
      </c>
      <c r="C13" s="52" t="str">
        <f>IF('વિદ્યાર્થી માહિતી'!C11="","",'વિદ્યાર્થી માહિતી'!C11)</f>
        <v/>
      </c>
      <c r="D13" s="122" t="str">
        <f>IF('વિદ્યાર્થી માહિતી'!C11="","",'સમગ્ર પરિણામ '!I16)</f>
        <v/>
      </c>
      <c r="E13" s="123" t="str">
        <f>IF('વિદ્યાર્થી માહિતી'!C11="","",'સમગ્ર પરિણામ '!V16)</f>
        <v/>
      </c>
      <c r="F13" s="124" t="str">
        <f>IF('વિદ્યાર્થી માહિતી'!C11="","",'સમગ્ર પરિણામ '!AI16)</f>
        <v/>
      </c>
      <c r="G13" s="125" t="str">
        <f>IF('વિદ્યાર્થી માહિતી'!C11="","",'સમગ્ર પરિણામ '!AV16)</f>
        <v/>
      </c>
      <c r="H13" s="126" t="str">
        <f>IF('વિદ્યાર્થી માહિતી'!C11="","",'સમગ્ર પરિણામ '!BI16)</f>
        <v/>
      </c>
      <c r="I13" s="127" t="str">
        <f>IF('વિદ્યાર્થી માહિતી'!C11="","",'સમગ્ર પરિણામ '!BV16)</f>
        <v/>
      </c>
      <c r="J13" s="128" t="str">
        <f>IF('વિદ્યાર્થી માહિતી'!C11="","",'સમગ્ર પરિણામ '!CI16)</f>
        <v/>
      </c>
      <c r="K13" s="129" t="str">
        <f>IF('વિદ્યાર્થી માહિતી'!C11="","",SUM(D13:J13))</f>
        <v/>
      </c>
      <c r="L13" s="138" t="str">
        <f t="shared" si="0"/>
        <v/>
      </c>
    </row>
    <row r="14" spans="1:15" ht="23.25" customHeight="1" x14ac:dyDescent="0.2">
      <c r="A14" s="120">
        <f>'વિદ્યાર્થી માહિતી'!A12</f>
        <v>11</v>
      </c>
      <c r="B14" s="121">
        <f>'વિદ્યાર્થી માહિતી'!B12</f>
        <v>0</v>
      </c>
      <c r="C14" s="52" t="str">
        <f>IF('વિદ્યાર્થી માહિતી'!C12="","",'વિદ્યાર્થી માહિતી'!C12)</f>
        <v/>
      </c>
      <c r="D14" s="122" t="str">
        <f>IF('વિદ્યાર્થી માહિતી'!C12="","",'સમગ્ર પરિણામ '!I17)</f>
        <v/>
      </c>
      <c r="E14" s="123" t="str">
        <f>IF('વિદ્યાર્થી માહિતી'!C12="","",'સમગ્ર પરિણામ '!V17)</f>
        <v/>
      </c>
      <c r="F14" s="124" t="str">
        <f>IF('વિદ્યાર્થી માહિતી'!C12="","",'સમગ્ર પરિણામ '!AI17)</f>
        <v/>
      </c>
      <c r="G14" s="125" t="str">
        <f>IF('વિદ્યાર્થી માહિતી'!C12="","",'સમગ્ર પરિણામ '!AV17)</f>
        <v/>
      </c>
      <c r="H14" s="126" t="str">
        <f>IF('વિદ્યાર્થી માહિતી'!C12="","",'સમગ્ર પરિણામ '!BI17)</f>
        <v/>
      </c>
      <c r="I14" s="127" t="str">
        <f>IF('વિદ્યાર્થી માહિતી'!C12="","",'સમગ્ર પરિણામ '!BV17)</f>
        <v/>
      </c>
      <c r="J14" s="128" t="str">
        <f>IF('વિદ્યાર્થી માહિતી'!C12="","",'સમગ્ર પરિણામ '!CI17)</f>
        <v/>
      </c>
      <c r="K14" s="129" t="str">
        <f>IF('વિદ્યાર્થી માહિતી'!C12="","",SUM(D14:J14))</f>
        <v/>
      </c>
      <c r="L14" s="138" t="str">
        <f t="shared" si="0"/>
        <v/>
      </c>
    </row>
    <row r="15" spans="1:15" ht="23.25" customHeight="1" x14ac:dyDescent="0.2">
      <c r="A15" s="120">
        <f>'વિદ્યાર્થી માહિતી'!A13</f>
        <v>12</v>
      </c>
      <c r="B15" s="121">
        <f>'વિદ્યાર્થી માહિતી'!B13</f>
        <v>0</v>
      </c>
      <c r="C15" s="52" t="str">
        <f>IF('વિદ્યાર્થી માહિતી'!C13="","",'વિદ્યાર્થી માહિતી'!C13)</f>
        <v/>
      </c>
      <c r="D15" s="122" t="str">
        <f>IF('વિદ્યાર્થી માહિતી'!C13="","",'સમગ્ર પરિણામ '!I18)</f>
        <v/>
      </c>
      <c r="E15" s="123" t="str">
        <f>IF('વિદ્યાર્થી માહિતી'!C13="","",'સમગ્ર પરિણામ '!V18)</f>
        <v/>
      </c>
      <c r="F15" s="124" t="str">
        <f>IF('વિદ્યાર્થી માહિતી'!C13="","",'સમગ્ર પરિણામ '!AI18)</f>
        <v/>
      </c>
      <c r="G15" s="125" t="str">
        <f>IF('વિદ્યાર્થી માહિતી'!C13="","",'સમગ્ર પરિણામ '!AV18)</f>
        <v/>
      </c>
      <c r="H15" s="126" t="str">
        <f>IF('વિદ્યાર્થી માહિતી'!C13="","",'સમગ્ર પરિણામ '!BI18)</f>
        <v/>
      </c>
      <c r="I15" s="127" t="str">
        <f>IF('વિદ્યાર્થી માહિતી'!C13="","",'સમગ્ર પરિણામ '!BV18)</f>
        <v/>
      </c>
      <c r="J15" s="128" t="str">
        <f>IF('વિદ્યાર્થી માહિતી'!C13="","",'સમગ્ર પરિણામ '!CI18)</f>
        <v/>
      </c>
      <c r="K15" s="129" t="str">
        <f>IF('વિદ્યાર્થી માહિતી'!C13="","",SUM(D15:J15))</f>
        <v/>
      </c>
      <c r="L15" s="138" t="str">
        <f t="shared" si="0"/>
        <v/>
      </c>
    </row>
    <row r="16" spans="1:15" ht="23.25" customHeight="1" x14ac:dyDescent="0.2">
      <c r="A16" s="120">
        <f>'વિદ્યાર્થી માહિતી'!A14</f>
        <v>13</v>
      </c>
      <c r="B16" s="121">
        <f>'વિદ્યાર્થી માહિતી'!B14</f>
        <v>0</v>
      </c>
      <c r="C16" s="52" t="str">
        <f>IF('વિદ્યાર્થી માહિતી'!C14="","",'વિદ્યાર્થી માહિતી'!C14)</f>
        <v/>
      </c>
      <c r="D16" s="122" t="str">
        <f>IF('વિદ્યાર્થી માહિતી'!C14="","",'સમગ્ર પરિણામ '!I19)</f>
        <v/>
      </c>
      <c r="E16" s="123" t="str">
        <f>IF('વિદ્યાર્થી માહિતી'!C14="","",'સમગ્ર પરિણામ '!V19)</f>
        <v/>
      </c>
      <c r="F16" s="124" t="str">
        <f>IF('વિદ્યાર્થી માહિતી'!C14="","",'સમગ્ર પરિણામ '!AI19)</f>
        <v/>
      </c>
      <c r="G16" s="125" t="str">
        <f>IF('વિદ્યાર્થી માહિતી'!C14="","",'સમગ્ર પરિણામ '!AV19)</f>
        <v/>
      </c>
      <c r="H16" s="126" t="str">
        <f>IF('વિદ્યાર્થી માહિતી'!C14="","",'સમગ્ર પરિણામ '!BI19)</f>
        <v/>
      </c>
      <c r="I16" s="127" t="str">
        <f>IF('વિદ્યાર્થી માહિતી'!C14="","",'સમગ્ર પરિણામ '!BV19)</f>
        <v/>
      </c>
      <c r="J16" s="128" t="str">
        <f>IF('વિદ્યાર્થી માહિતી'!C14="","",'સમગ્ર પરિણામ '!CI19)</f>
        <v/>
      </c>
      <c r="K16" s="129" t="str">
        <f>IF('વિદ્યાર્થી માહિતી'!C14="","",SUM(D16:J16))</f>
        <v/>
      </c>
      <c r="L16" s="138" t="str">
        <f t="shared" si="0"/>
        <v/>
      </c>
    </row>
    <row r="17" spans="1:12" ht="23.25" customHeight="1" x14ac:dyDescent="0.2">
      <c r="A17" s="120">
        <f>'વિદ્યાર્થી માહિતી'!A15</f>
        <v>14</v>
      </c>
      <c r="B17" s="121">
        <f>'વિદ્યાર્થી માહિતી'!B15</f>
        <v>0</v>
      </c>
      <c r="C17" s="52" t="str">
        <f>IF('વિદ્યાર્થી માહિતી'!C15="","",'વિદ્યાર્થી માહિતી'!C15)</f>
        <v/>
      </c>
      <c r="D17" s="122" t="str">
        <f>IF('વિદ્યાર્થી માહિતી'!C15="","",'સમગ્ર પરિણામ '!I20)</f>
        <v/>
      </c>
      <c r="E17" s="123" t="str">
        <f>IF('વિદ્યાર્થી માહિતી'!C15="","",'સમગ્ર પરિણામ '!V20)</f>
        <v/>
      </c>
      <c r="F17" s="124" t="str">
        <f>IF('વિદ્યાર્થી માહિતી'!C15="","",'સમગ્ર પરિણામ '!AI20)</f>
        <v/>
      </c>
      <c r="G17" s="125" t="str">
        <f>IF('વિદ્યાર્થી માહિતી'!C15="","",'સમગ્ર પરિણામ '!AV20)</f>
        <v/>
      </c>
      <c r="H17" s="126" t="str">
        <f>IF('વિદ્યાર્થી માહિતી'!C15="","",'સમગ્ર પરિણામ '!BI20)</f>
        <v/>
      </c>
      <c r="I17" s="127" t="str">
        <f>IF('વિદ્યાર્થી માહિતી'!C15="","",'સમગ્ર પરિણામ '!BV20)</f>
        <v/>
      </c>
      <c r="J17" s="128" t="str">
        <f>IF('વિદ્યાર્થી માહિતી'!C15="","",'સમગ્ર પરિણામ '!CI20)</f>
        <v/>
      </c>
      <c r="K17" s="129" t="str">
        <f>IF('વિદ્યાર્થી માહિતી'!C15="","",SUM(D17:J17))</f>
        <v/>
      </c>
      <c r="L17" s="138" t="str">
        <f t="shared" si="0"/>
        <v/>
      </c>
    </row>
    <row r="18" spans="1:12" ht="23.25" customHeight="1" x14ac:dyDescent="0.2">
      <c r="A18" s="120">
        <f>'વિદ્યાર્થી માહિતી'!A16</f>
        <v>15</v>
      </c>
      <c r="B18" s="121">
        <f>'વિદ્યાર્થી માહિતી'!B16</f>
        <v>0</v>
      </c>
      <c r="C18" s="52" t="str">
        <f>IF('વિદ્યાર્થી માહિતી'!C16="","",'વિદ્યાર્થી માહિતી'!C16)</f>
        <v/>
      </c>
      <c r="D18" s="122" t="str">
        <f>IF('વિદ્યાર્થી માહિતી'!C16="","",'સમગ્ર પરિણામ '!I21)</f>
        <v/>
      </c>
      <c r="E18" s="123" t="str">
        <f>IF('વિદ્યાર્થી માહિતી'!C16="","",'સમગ્ર પરિણામ '!V21)</f>
        <v/>
      </c>
      <c r="F18" s="124" t="str">
        <f>IF('વિદ્યાર્થી માહિતી'!C16="","",'સમગ્ર પરિણામ '!AI21)</f>
        <v/>
      </c>
      <c r="G18" s="125" t="str">
        <f>IF('વિદ્યાર્થી માહિતી'!C16="","",'સમગ્ર પરિણામ '!AV21)</f>
        <v/>
      </c>
      <c r="H18" s="126" t="str">
        <f>IF('વિદ્યાર્થી માહિતી'!C16="","",'સમગ્ર પરિણામ '!BI21)</f>
        <v/>
      </c>
      <c r="I18" s="127" t="str">
        <f>IF('વિદ્યાર્થી માહિતી'!C16="","",'સમગ્ર પરિણામ '!BV21)</f>
        <v/>
      </c>
      <c r="J18" s="128" t="str">
        <f>IF('વિદ્યાર્થી માહિતી'!C16="","",'સમગ્ર પરિણામ '!CI21)</f>
        <v/>
      </c>
      <c r="K18" s="129" t="str">
        <f>IF('વિદ્યાર્થી માહિતી'!C16="","",SUM(D18:J18))</f>
        <v/>
      </c>
      <c r="L18" s="138" t="str">
        <f t="shared" si="0"/>
        <v/>
      </c>
    </row>
    <row r="19" spans="1:12" ht="23.25" customHeight="1" x14ac:dyDescent="0.2">
      <c r="A19" s="120">
        <f>'વિદ્યાર્થી માહિતી'!A17</f>
        <v>16</v>
      </c>
      <c r="B19" s="121">
        <f>'વિદ્યાર્થી માહિતી'!B17</f>
        <v>0</v>
      </c>
      <c r="C19" s="52" t="str">
        <f>IF('વિદ્યાર્થી માહિતી'!C17="","",'વિદ્યાર્થી માહિતી'!C17)</f>
        <v/>
      </c>
      <c r="D19" s="122" t="str">
        <f>IF('વિદ્યાર્થી માહિતી'!C17="","",'સમગ્ર પરિણામ '!I22)</f>
        <v/>
      </c>
      <c r="E19" s="123" t="str">
        <f>IF('વિદ્યાર્થી માહિતી'!C17="","",'સમગ્ર પરિણામ '!V22)</f>
        <v/>
      </c>
      <c r="F19" s="124" t="str">
        <f>IF('વિદ્યાર્થી માહિતી'!C17="","",'સમગ્ર પરિણામ '!AI22)</f>
        <v/>
      </c>
      <c r="G19" s="125" t="str">
        <f>IF('વિદ્યાર્થી માહિતી'!C17="","",'સમગ્ર પરિણામ '!AV22)</f>
        <v/>
      </c>
      <c r="H19" s="126" t="str">
        <f>IF('વિદ્યાર્થી માહિતી'!C17="","",'સમગ્ર પરિણામ '!BI22)</f>
        <v/>
      </c>
      <c r="I19" s="127" t="str">
        <f>IF('વિદ્યાર્થી માહિતી'!C17="","",'સમગ્ર પરિણામ '!BV22)</f>
        <v/>
      </c>
      <c r="J19" s="128" t="str">
        <f>IF('વિદ્યાર્થી માહિતી'!C17="","",'સમગ્ર પરિણામ '!CI22)</f>
        <v/>
      </c>
      <c r="K19" s="129" t="str">
        <f>IF('વિદ્યાર્થી માહિતી'!C17="","",SUM(D19:J19))</f>
        <v/>
      </c>
      <c r="L19" s="138" t="str">
        <f t="shared" si="0"/>
        <v/>
      </c>
    </row>
    <row r="20" spans="1:12" ht="23.25" customHeight="1" x14ac:dyDescent="0.2">
      <c r="A20" s="120">
        <f>'વિદ્યાર્થી માહિતી'!A18</f>
        <v>17</v>
      </c>
      <c r="B20" s="121">
        <f>'વિદ્યાર્થી માહિતી'!B18</f>
        <v>0</v>
      </c>
      <c r="C20" s="52" t="str">
        <f>IF('વિદ્યાર્થી માહિતી'!C18="","",'વિદ્યાર્થી માહિતી'!C18)</f>
        <v/>
      </c>
      <c r="D20" s="122" t="str">
        <f>IF('વિદ્યાર્થી માહિતી'!C18="","",'સમગ્ર પરિણામ '!I23)</f>
        <v/>
      </c>
      <c r="E20" s="123" t="str">
        <f>IF('વિદ્યાર્થી માહિતી'!C18="","",'સમગ્ર પરિણામ '!V23)</f>
        <v/>
      </c>
      <c r="F20" s="124" t="str">
        <f>IF('વિદ્યાર્થી માહિતી'!C18="","",'સમગ્ર પરિણામ '!AI23)</f>
        <v/>
      </c>
      <c r="G20" s="125" t="str">
        <f>IF('વિદ્યાર્થી માહિતી'!C18="","",'સમગ્ર પરિણામ '!AV23)</f>
        <v/>
      </c>
      <c r="H20" s="126" t="str">
        <f>IF('વિદ્યાર્થી માહિતી'!C18="","",'સમગ્ર પરિણામ '!BI23)</f>
        <v/>
      </c>
      <c r="I20" s="127" t="str">
        <f>IF('વિદ્યાર્થી માહિતી'!C18="","",'સમગ્ર પરિણામ '!BV23)</f>
        <v/>
      </c>
      <c r="J20" s="128" t="str">
        <f>IF('વિદ્યાર્થી માહિતી'!C18="","",'સમગ્ર પરિણામ '!CI23)</f>
        <v/>
      </c>
      <c r="K20" s="129" t="str">
        <f>IF('વિદ્યાર્થી માહિતી'!C18="","",SUM(D20:J20))</f>
        <v/>
      </c>
      <c r="L20" s="138" t="str">
        <f t="shared" si="0"/>
        <v/>
      </c>
    </row>
    <row r="21" spans="1:12" ht="23.25" customHeight="1" x14ac:dyDescent="0.2">
      <c r="A21" s="120">
        <f>'વિદ્યાર્થી માહિતી'!A19</f>
        <v>18</v>
      </c>
      <c r="B21" s="121">
        <f>'વિદ્યાર્થી માહિતી'!B19</f>
        <v>0</v>
      </c>
      <c r="C21" s="52" t="str">
        <f>IF('વિદ્યાર્થી માહિતી'!C19="","",'વિદ્યાર્થી માહિતી'!C19)</f>
        <v/>
      </c>
      <c r="D21" s="122" t="str">
        <f>IF('વિદ્યાર્થી માહિતી'!C19="","",'સમગ્ર પરિણામ '!I24)</f>
        <v/>
      </c>
      <c r="E21" s="123" t="str">
        <f>IF('વિદ્યાર્થી માહિતી'!C19="","",'સમગ્ર પરિણામ '!V24)</f>
        <v/>
      </c>
      <c r="F21" s="124" t="str">
        <f>IF('વિદ્યાર્થી માહિતી'!C19="","",'સમગ્ર પરિણામ '!AI24)</f>
        <v/>
      </c>
      <c r="G21" s="125" t="str">
        <f>IF('વિદ્યાર્થી માહિતી'!C19="","",'સમગ્ર પરિણામ '!AV24)</f>
        <v/>
      </c>
      <c r="H21" s="126" t="str">
        <f>IF('વિદ્યાર્થી માહિતી'!C19="","",'સમગ્ર પરિણામ '!BI24)</f>
        <v/>
      </c>
      <c r="I21" s="127" t="str">
        <f>IF('વિદ્યાર્થી માહિતી'!C19="","",'સમગ્ર પરિણામ '!BV24)</f>
        <v/>
      </c>
      <c r="J21" s="128" t="str">
        <f>IF('વિદ્યાર્થી માહિતી'!C19="","",'સમગ્ર પરિણામ '!CI24)</f>
        <v/>
      </c>
      <c r="K21" s="129" t="str">
        <f>IF('વિદ્યાર્થી માહિતી'!C19="","",SUM(D21:J21))</f>
        <v/>
      </c>
      <c r="L21" s="138" t="str">
        <f t="shared" si="0"/>
        <v/>
      </c>
    </row>
    <row r="22" spans="1:12" ht="23.25" customHeight="1" x14ac:dyDescent="0.2">
      <c r="A22" s="120">
        <f>'વિદ્યાર્થી માહિતી'!A20</f>
        <v>19</v>
      </c>
      <c r="B22" s="121">
        <f>'વિદ્યાર્થી માહિતી'!B20</f>
        <v>0</v>
      </c>
      <c r="C22" s="52" t="str">
        <f>IF('વિદ્યાર્થી માહિતી'!C20="","",'વિદ્યાર્થી માહિતી'!C20)</f>
        <v/>
      </c>
      <c r="D22" s="122" t="str">
        <f>IF('વિદ્યાર્થી માહિતી'!C20="","",'સમગ્ર પરિણામ '!I25)</f>
        <v/>
      </c>
      <c r="E22" s="123" t="str">
        <f>IF('વિદ્યાર્થી માહિતી'!C20="","",'સમગ્ર પરિણામ '!V25)</f>
        <v/>
      </c>
      <c r="F22" s="124" t="str">
        <f>IF('વિદ્યાર્થી માહિતી'!C20="","",'સમગ્ર પરિણામ '!AI25)</f>
        <v/>
      </c>
      <c r="G22" s="125" t="str">
        <f>IF('વિદ્યાર્થી માહિતી'!C20="","",'સમગ્ર પરિણામ '!AV25)</f>
        <v/>
      </c>
      <c r="H22" s="126" t="str">
        <f>IF('વિદ્યાર્થી માહિતી'!C20="","",'સમગ્ર પરિણામ '!BI25)</f>
        <v/>
      </c>
      <c r="I22" s="127" t="str">
        <f>IF('વિદ્યાર્થી માહિતી'!C20="","",'સમગ્ર પરિણામ '!BV25)</f>
        <v/>
      </c>
      <c r="J22" s="128" t="str">
        <f>IF('વિદ્યાર્થી માહિતી'!C20="","",'સમગ્ર પરિણામ '!CI25)</f>
        <v/>
      </c>
      <c r="K22" s="129" t="str">
        <f>IF('વિદ્યાર્થી માહિતી'!C20="","",SUM(D22:J22))</f>
        <v/>
      </c>
      <c r="L22" s="138" t="str">
        <f t="shared" si="0"/>
        <v/>
      </c>
    </row>
    <row r="23" spans="1:12" ht="23.25" customHeight="1" x14ac:dyDescent="0.2">
      <c r="A23" s="120">
        <f>'વિદ્યાર્થી માહિતી'!A21</f>
        <v>20</v>
      </c>
      <c r="B23" s="121">
        <f>'વિદ્યાર્થી માહિતી'!B21</f>
        <v>0</v>
      </c>
      <c r="C23" s="52" t="str">
        <f>IF('વિદ્યાર્થી માહિતી'!C21="","",'વિદ્યાર્થી માહિતી'!C21)</f>
        <v/>
      </c>
      <c r="D23" s="122" t="str">
        <f>IF('વિદ્યાર્થી માહિતી'!C21="","",'સમગ્ર પરિણામ '!I26)</f>
        <v/>
      </c>
      <c r="E23" s="123" t="str">
        <f>IF('વિદ્યાર્થી માહિતી'!C21="","",'સમગ્ર પરિણામ '!V26)</f>
        <v/>
      </c>
      <c r="F23" s="124" t="str">
        <f>IF('વિદ્યાર્થી માહિતી'!C21="","",'સમગ્ર પરિણામ '!AI26)</f>
        <v/>
      </c>
      <c r="G23" s="125" t="str">
        <f>IF('વિદ્યાર્થી માહિતી'!C21="","",'સમગ્ર પરિણામ '!AV26)</f>
        <v/>
      </c>
      <c r="H23" s="126" t="str">
        <f>IF('વિદ્યાર્થી માહિતી'!C21="","",'સમગ્ર પરિણામ '!BI26)</f>
        <v/>
      </c>
      <c r="I23" s="127" t="str">
        <f>IF('વિદ્યાર્થી માહિતી'!C21="","",'સમગ્ર પરિણામ '!BV26)</f>
        <v/>
      </c>
      <c r="J23" s="128" t="str">
        <f>IF('વિદ્યાર્થી માહિતી'!C21="","",'સમગ્ર પરિણામ '!CI26)</f>
        <v/>
      </c>
      <c r="K23" s="129" t="str">
        <f>IF('વિદ્યાર્થી માહિતી'!C21="","",SUM(D23:J23))</f>
        <v/>
      </c>
      <c r="L23" s="138" t="str">
        <f t="shared" si="0"/>
        <v/>
      </c>
    </row>
    <row r="24" spans="1:12" ht="23.25" customHeight="1" x14ac:dyDescent="0.2">
      <c r="A24" s="120">
        <f>'વિદ્યાર્થી માહિતી'!A22</f>
        <v>21</v>
      </c>
      <c r="B24" s="121">
        <f>'વિદ્યાર્થી માહિતી'!B22</f>
        <v>0</v>
      </c>
      <c r="C24" s="52" t="str">
        <f>IF('વિદ્યાર્થી માહિતી'!C22="","",'વિદ્યાર્થી માહિતી'!C22)</f>
        <v/>
      </c>
      <c r="D24" s="122" t="str">
        <f>IF('વિદ્યાર્થી માહિતી'!C22="","",'સમગ્ર પરિણામ '!I27)</f>
        <v/>
      </c>
      <c r="E24" s="123" t="str">
        <f>IF('વિદ્યાર્થી માહિતી'!C22="","",'સમગ્ર પરિણામ '!V27)</f>
        <v/>
      </c>
      <c r="F24" s="124" t="str">
        <f>IF('વિદ્યાર્થી માહિતી'!C22="","",'સમગ્ર પરિણામ '!AI27)</f>
        <v/>
      </c>
      <c r="G24" s="125" t="str">
        <f>IF('વિદ્યાર્થી માહિતી'!C22="","",'સમગ્ર પરિણામ '!AV27)</f>
        <v/>
      </c>
      <c r="H24" s="126" t="str">
        <f>IF('વિદ્યાર્થી માહિતી'!C22="","",'સમગ્ર પરિણામ '!BI27)</f>
        <v/>
      </c>
      <c r="I24" s="127" t="str">
        <f>IF('વિદ્યાર્થી માહિતી'!C22="","",'સમગ્ર પરિણામ '!BV27)</f>
        <v/>
      </c>
      <c r="J24" s="128" t="str">
        <f>IF('વિદ્યાર્થી માહિતી'!C22="","",'સમગ્ર પરિણામ '!CI27)</f>
        <v/>
      </c>
      <c r="K24" s="129" t="str">
        <f>IF('વિદ્યાર્થી માહિતી'!C22="","",SUM(D24:J24))</f>
        <v/>
      </c>
      <c r="L24" s="138" t="str">
        <f t="shared" si="0"/>
        <v/>
      </c>
    </row>
    <row r="25" spans="1:12" ht="23.25" customHeight="1" x14ac:dyDescent="0.2">
      <c r="A25" s="120">
        <f>'વિદ્યાર્થી માહિતી'!A23</f>
        <v>22</v>
      </c>
      <c r="B25" s="121">
        <f>'વિદ્યાર્થી માહિતી'!B23</f>
        <v>0</v>
      </c>
      <c r="C25" s="52" t="str">
        <f>IF('વિદ્યાર્થી માહિતી'!C23="","",'વિદ્યાર્થી માહિતી'!C23)</f>
        <v/>
      </c>
      <c r="D25" s="122" t="str">
        <f>IF('વિદ્યાર્થી માહિતી'!C23="","",'સમગ્ર પરિણામ '!I28)</f>
        <v/>
      </c>
      <c r="E25" s="123" t="str">
        <f>IF('વિદ્યાર્થી માહિતી'!C23="","",'સમગ્ર પરિણામ '!V28)</f>
        <v/>
      </c>
      <c r="F25" s="124" t="str">
        <f>IF('વિદ્યાર્થી માહિતી'!C23="","",'સમગ્ર પરિણામ '!AI28)</f>
        <v/>
      </c>
      <c r="G25" s="125" t="str">
        <f>IF('વિદ્યાર્થી માહિતી'!C23="","",'સમગ્ર પરિણામ '!AV28)</f>
        <v/>
      </c>
      <c r="H25" s="126" t="str">
        <f>IF('વિદ્યાર્થી માહિતી'!C23="","",'સમગ્ર પરિણામ '!BI28)</f>
        <v/>
      </c>
      <c r="I25" s="127" t="str">
        <f>IF('વિદ્યાર્થી માહિતી'!C23="","",'સમગ્ર પરિણામ '!BV28)</f>
        <v/>
      </c>
      <c r="J25" s="128" t="str">
        <f>IF('વિદ્યાર્થી માહિતી'!C23="","",'સમગ્ર પરિણામ '!CI28)</f>
        <v/>
      </c>
      <c r="K25" s="129" t="str">
        <f>IF('વિદ્યાર્થી માહિતી'!C23="","",SUM(D25:J25))</f>
        <v/>
      </c>
      <c r="L25" s="138" t="str">
        <f t="shared" si="0"/>
        <v/>
      </c>
    </row>
    <row r="26" spans="1:12" ht="23.25" customHeight="1" x14ac:dyDescent="0.2">
      <c r="A26" s="120">
        <f>'વિદ્યાર્થી માહિતી'!A24</f>
        <v>23</v>
      </c>
      <c r="B26" s="121">
        <f>'વિદ્યાર્થી માહિતી'!B24</f>
        <v>0</v>
      </c>
      <c r="C26" s="52" t="str">
        <f>IF('વિદ્યાર્થી માહિતી'!C24="","",'વિદ્યાર્થી માહિતી'!C24)</f>
        <v/>
      </c>
      <c r="D26" s="122" t="str">
        <f>IF('વિદ્યાર્થી માહિતી'!C24="","",'સમગ્ર પરિણામ '!I29)</f>
        <v/>
      </c>
      <c r="E26" s="123" t="str">
        <f>IF('વિદ્યાર્થી માહિતી'!C24="","",'સમગ્ર પરિણામ '!V29)</f>
        <v/>
      </c>
      <c r="F26" s="124" t="str">
        <f>IF('વિદ્યાર્થી માહિતી'!C24="","",'સમગ્ર પરિણામ '!AI29)</f>
        <v/>
      </c>
      <c r="G26" s="125" t="str">
        <f>IF('વિદ્યાર્થી માહિતી'!C24="","",'સમગ્ર પરિણામ '!AV29)</f>
        <v/>
      </c>
      <c r="H26" s="126" t="str">
        <f>IF('વિદ્યાર્થી માહિતી'!C24="","",'સમગ્ર પરિણામ '!BI29)</f>
        <v/>
      </c>
      <c r="I26" s="127" t="str">
        <f>IF('વિદ્યાર્થી માહિતી'!C24="","",'સમગ્ર પરિણામ '!BV29)</f>
        <v/>
      </c>
      <c r="J26" s="128" t="str">
        <f>IF('વિદ્યાર્થી માહિતી'!C24="","",'સમગ્ર પરિણામ '!CI29)</f>
        <v/>
      </c>
      <c r="K26" s="129" t="str">
        <f>IF('વિદ્યાર્થી માહિતી'!C24="","",SUM(D26:J26))</f>
        <v/>
      </c>
      <c r="L26" s="138" t="str">
        <f t="shared" si="0"/>
        <v/>
      </c>
    </row>
    <row r="27" spans="1:12" ht="23.25" customHeight="1" x14ac:dyDescent="0.2">
      <c r="A27" s="120">
        <f>'વિદ્યાર્થી માહિતી'!A25</f>
        <v>24</v>
      </c>
      <c r="B27" s="121">
        <f>'વિદ્યાર્થી માહિતી'!B25</f>
        <v>0</v>
      </c>
      <c r="C27" s="52" t="str">
        <f>IF('વિદ્યાર્થી માહિતી'!C25="","",'વિદ્યાર્થી માહિતી'!C25)</f>
        <v/>
      </c>
      <c r="D27" s="122" t="str">
        <f>IF('વિદ્યાર્થી માહિતી'!C25="","",'સમગ્ર પરિણામ '!I30)</f>
        <v/>
      </c>
      <c r="E27" s="123" t="str">
        <f>IF('વિદ્યાર્થી માહિતી'!C25="","",'સમગ્ર પરિણામ '!V30)</f>
        <v/>
      </c>
      <c r="F27" s="124" t="str">
        <f>IF('વિદ્યાર્થી માહિતી'!C25="","",'સમગ્ર પરિણામ '!AI30)</f>
        <v/>
      </c>
      <c r="G27" s="125" t="str">
        <f>IF('વિદ્યાર્થી માહિતી'!C25="","",'સમગ્ર પરિણામ '!AV30)</f>
        <v/>
      </c>
      <c r="H27" s="126" t="str">
        <f>IF('વિદ્યાર્થી માહિતી'!C25="","",'સમગ્ર પરિણામ '!BI30)</f>
        <v/>
      </c>
      <c r="I27" s="127" t="str">
        <f>IF('વિદ્યાર્થી માહિતી'!C25="","",'સમગ્ર પરિણામ '!BV30)</f>
        <v/>
      </c>
      <c r="J27" s="128" t="str">
        <f>IF('વિદ્યાર્થી માહિતી'!C25="","",'સમગ્ર પરિણામ '!CI30)</f>
        <v/>
      </c>
      <c r="K27" s="129" t="str">
        <f>IF('વિદ્યાર્થી માહિતી'!C25="","",SUM(D27:J27))</f>
        <v/>
      </c>
      <c r="L27" s="138" t="str">
        <f t="shared" si="0"/>
        <v/>
      </c>
    </row>
    <row r="28" spans="1:12" ht="23.25" customHeight="1" x14ac:dyDescent="0.2">
      <c r="A28" s="120">
        <f>'વિદ્યાર્થી માહિતી'!A26</f>
        <v>25</v>
      </c>
      <c r="B28" s="121">
        <f>'વિદ્યાર્થી માહિતી'!B26</f>
        <v>0</v>
      </c>
      <c r="C28" s="52" t="str">
        <f>IF('વિદ્યાર્થી માહિતી'!C26="","",'વિદ્યાર્થી માહિતી'!C26)</f>
        <v/>
      </c>
      <c r="D28" s="122" t="str">
        <f>IF('વિદ્યાર્થી માહિતી'!C26="","",'સમગ્ર પરિણામ '!I31)</f>
        <v/>
      </c>
      <c r="E28" s="123" t="str">
        <f>IF('વિદ્યાર્થી માહિતી'!C26="","",'સમગ્ર પરિણામ '!V31)</f>
        <v/>
      </c>
      <c r="F28" s="124" t="str">
        <f>IF('વિદ્યાર્થી માહિતી'!C26="","",'સમગ્ર પરિણામ '!AI31)</f>
        <v/>
      </c>
      <c r="G28" s="125" t="str">
        <f>IF('વિદ્યાર્થી માહિતી'!C26="","",'સમગ્ર પરિણામ '!AV31)</f>
        <v/>
      </c>
      <c r="H28" s="126" t="str">
        <f>IF('વિદ્યાર્થી માહિતી'!C26="","",'સમગ્ર પરિણામ '!BI31)</f>
        <v/>
      </c>
      <c r="I28" s="127" t="str">
        <f>IF('વિદ્યાર્થી માહિતી'!C26="","",'સમગ્ર પરિણામ '!BV31)</f>
        <v/>
      </c>
      <c r="J28" s="128" t="str">
        <f>IF('વિદ્યાર્થી માહિતી'!C26="","",'સમગ્ર પરિણામ '!CI31)</f>
        <v/>
      </c>
      <c r="K28" s="129" t="str">
        <f>IF('વિદ્યાર્થી માહિતી'!C26="","",SUM(D28:J28))</f>
        <v/>
      </c>
      <c r="L28" s="138" t="str">
        <f t="shared" si="0"/>
        <v/>
      </c>
    </row>
    <row r="29" spans="1:12" ht="23.25" customHeight="1" x14ac:dyDescent="0.2">
      <c r="A29" s="120">
        <f>'વિદ્યાર્થી માહિતી'!A27</f>
        <v>26</v>
      </c>
      <c r="B29" s="121">
        <f>'વિદ્યાર્થી માહિતી'!B27</f>
        <v>0</v>
      </c>
      <c r="C29" s="52" t="str">
        <f>IF('વિદ્યાર્થી માહિતી'!C27="","",'વિદ્યાર્થી માહિતી'!C27)</f>
        <v/>
      </c>
      <c r="D29" s="122" t="str">
        <f>IF('વિદ્યાર્થી માહિતી'!C27="","",'સમગ્ર પરિણામ '!I32)</f>
        <v/>
      </c>
      <c r="E29" s="123" t="str">
        <f>IF('વિદ્યાર્થી માહિતી'!C27="","",'સમગ્ર પરિણામ '!V32)</f>
        <v/>
      </c>
      <c r="F29" s="124" t="str">
        <f>IF('વિદ્યાર્થી માહિતી'!C27="","",'સમગ્ર પરિણામ '!AI32)</f>
        <v/>
      </c>
      <c r="G29" s="125" t="str">
        <f>IF('વિદ્યાર્થી માહિતી'!C27="","",'સમગ્ર પરિણામ '!AV32)</f>
        <v/>
      </c>
      <c r="H29" s="126" t="str">
        <f>IF('વિદ્યાર્થી માહિતી'!C27="","",'સમગ્ર પરિણામ '!BI32)</f>
        <v/>
      </c>
      <c r="I29" s="127" t="str">
        <f>IF('વિદ્યાર્થી માહિતી'!C27="","",'સમગ્ર પરિણામ '!BV32)</f>
        <v/>
      </c>
      <c r="J29" s="128" t="str">
        <f>IF('વિદ્યાર્થી માહિતી'!C27="","",'સમગ્ર પરિણામ '!CI32)</f>
        <v/>
      </c>
      <c r="K29" s="129" t="str">
        <f>IF('વિદ્યાર્થી માહિતી'!C27="","",SUM(D29:J29))</f>
        <v/>
      </c>
      <c r="L29" s="138" t="str">
        <f t="shared" si="0"/>
        <v/>
      </c>
    </row>
    <row r="30" spans="1:12" ht="23.25" customHeight="1" x14ac:dyDescent="0.2">
      <c r="A30" s="120">
        <f>'વિદ્યાર્થી માહિતી'!A28</f>
        <v>27</v>
      </c>
      <c r="B30" s="121">
        <f>'વિદ્યાર્થી માહિતી'!B28</f>
        <v>0</v>
      </c>
      <c r="C30" s="52" t="str">
        <f>IF('વિદ્યાર્થી માહિતી'!C28="","",'વિદ્યાર્થી માહિતી'!C28)</f>
        <v/>
      </c>
      <c r="D30" s="122" t="str">
        <f>IF('વિદ્યાર્થી માહિતી'!C28="","",'સમગ્ર પરિણામ '!I33)</f>
        <v/>
      </c>
      <c r="E30" s="123" t="str">
        <f>IF('વિદ્યાર્થી માહિતી'!C28="","",'સમગ્ર પરિણામ '!V33)</f>
        <v/>
      </c>
      <c r="F30" s="124" t="str">
        <f>IF('વિદ્યાર્થી માહિતી'!C28="","",'સમગ્ર પરિણામ '!AI33)</f>
        <v/>
      </c>
      <c r="G30" s="125" t="str">
        <f>IF('વિદ્યાર્થી માહિતી'!C28="","",'સમગ્ર પરિણામ '!AV33)</f>
        <v/>
      </c>
      <c r="H30" s="126" t="str">
        <f>IF('વિદ્યાર્થી માહિતી'!C28="","",'સમગ્ર પરિણામ '!BI33)</f>
        <v/>
      </c>
      <c r="I30" s="127" t="str">
        <f>IF('વિદ્યાર્થી માહિતી'!C28="","",'સમગ્ર પરિણામ '!BV33)</f>
        <v/>
      </c>
      <c r="J30" s="128" t="str">
        <f>IF('વિદ્યાર્થી માહિતી'!C28="","",'સમગ્ર પરિણામ '!CI33)</f>
        <v/>
      </c>
      <c r="K30" s="129" t="str">
        <f>IF('વિદ્યાર્થી માહિતી'!C28="","",SUM(D30:J30))</f>
        <v/>
      </c>
      <c r="L30" s="138" t="str">
        <f t="shared" si="0"/>
        <v/>
      </c>
    </row>
    <row r="31" spans="1:12" ht="23.25" customHeight="1" x14ac:dyDescent="0.2">
      <c r="A31" s="120">
        <f>'વિદ્યાર્થી માહિતી'!A29</f>
        <v>28</v>
      </c>
      <c r="B31" s="121">
        <f>'વિદ્યાર્થી માહિતી'!B29</f>
        <v>0</v>
      </c>
      <c r="C31" s="52" t="str">
        <f>IF('વિદ્યાર્થી માહિતી'!C29="","",'વિદ્યાર્થી માહિતી'!C29)</f>
        <v/>
      </c>
      <c r="D31" s="122" t="str">
        <f>IF('વિદ્યાર્થી માહિતી'!C29="","",'સમગ્ર પરિણામ '!I34)</f>
        <v/>
      </c>
      <c r="E31" s="123" t="str">
        <f>IF('વિદ્યાર્થી માહિતી'!C29="","",'સમગ્ર પરિણામ '!V34)</f>
        <v/>
      </c>
      <c r="F31" s="124" t="str">
        <f>IF('વિદ્યાર્થી માહિતી'!C29="","",'સમગ્ર પરિણામ '!AI34)</f>
        <v/>
      </c>
      <c r="G31" s="125" t="str">
        <f>IF('વિદ્યાર્થી માહિતી'!C29="","",'સમગ્ર પરિણામ '!AV34)</f>
        <v/>
      </c>
      <c r="H31" s="126" t="str">
        <f>IF('વિદ્યાર્થી માહિતી'!C29="","",'સમગ્ર પરિણામ '!BI34)</f>
        <v/>
      </c>
      <c r="I31" s="127" t="str">
        <f>IF('વિદ્યાર્થી માહિતી'!C29="","",'સમગ્ર પરિણામ '!BV34)</f>
        <v/>
      </c>
      <c r="J31" s="128" t="str">
        <f>IF('વિદ્યાર્થી માહિતી'!C29="","",'સમગ્ર પરિણામ '!CI34)</f>
        <v/>
      </c>
      <c r="K31" s="129" t="str">
        <f>IF('વિદ્યાર્થી માહિતી'!C29="","",SUM(D31:J31))</f>
        <v/>
      </c>
      <c r="L31" s="138" t="str">
        <f t="shared" si="0"/>
        <v/>
      </c>
    </row>
    <row r="32" spans="1:12" ht="23.25" customHeight="1" x14ac:dyDescent="0.2">
      <c r="A32" s="120">
        <f>'વિદ્યાર્થી માહિતી'!A30</f>
        <v>29</v>
      </c>
      <c r="B32" s="121">
        <f>'વિદ્યાર્થી માહિતી'!B30</f>
        <v>0</v>
      </c>
      <c r="C32" s="52" t="str">
        <f>IF('વિદ્યાર્થી માહિતી'!C30="","",'વિદ્યાર્થી માહિતી'!C30)</f>
        <v/>
      </c>
      <c r="D32" s="122" t="str">
        <f>IF('વિદ્યાર્થી માહિતી'!C30="","",'સમગ્ર પરિણામ '!I35)</f>
        <v/>
      </c>
      <c r="E32" s="123" t="str">
        <f>IF('વિદ્યાર્થી માહિતી'!C30="","",'સમગ્ર પરિણામ '!V35)</f>
        <v/>
      </c>
      <c r="F32" s="124" t="str">
        <f>IF('વિદ્યાર્થી માહિતી'!C30="","",'સમગ્ર પરિણામ '!AI35)</f>
        <v/>
      </c>
      <c r="G32" s="125" t="str">
        <f>IF('વિદ્યાર્થી માહિતી'!C30="","",'સમગ્ર પરિણામ '!AV35)</f>
        <v/>
      </c>
      <c r="H32" s="126" t="str">
        <f>IF('વિદ્યાર્થી માહિતી'!C30="","",'સમગ્ર પરિણામ '!BI35)</f>
        <v/>
      </c>
      <c r="I32" s="127" t="str">
        <f>IF('વિદ્યાર્થી માહિતી'!C30="","",'સમગ્ર પરિણામ '!BV35)</f>
        <v/>
      </c>
      <c r="J32" s="128" t="str">
        <f>IF('વિદ્યાર્થી માહિતી'!C30="","",'સમગ્ર પરિણામ '!CI35)</f>
        <v/>
      </c>
      <c r="K32" s="129" t="str">
        <f>IF('વિદ્યાર્થી માહિતી'!C30="","",SUM(D32:J32))</f>
        <v/>
      </c>
      <c r="L32" s="138" t="str">
        <f t="shared" si="0"/>
        <v/>
      </c>
    </row>
    <row r="33" spans="1:12" ht="23.25" customHeight="1" x14ac:dyDescent="0.2">
      <c r="A33" s="120">
        <f>'વિદ્યાર્થી માહિતી'!A31</f>
        <v>30</v>
      </c>
      <c r="B33" s="121">
        <f>'વિદ્યાર્થી માહિતી'!B31</f>
        <v>0</v>
      </c>
      <c r="C33" s="52" t="str">
        <f>IF('વિદ્યાર્થી માહિતી'!C31="","",'વિદ્યાર્થી માહિતી'!C31)</f>
        <v/>
      </c>
      <c r="D33" s="122" t="str">
        <f>IF('વિદ્યાર્થી માહિતી'!C31="","",'સમગ્ર પરિણામ '!I36)</f>
        <v/>
      </c>
      <c r="E33" s="123" t="str">
        <f>IF('વિદ્યાર્થી માહિતી'!C31="","",'સમગ્ર પરિણામ '!V36)</f>
        <v/>
      </c>
      <c r="F33" s="124" t="str">
        <f>IF('વિદ્યાર્થી માહિતી'!C31="","",'સમગ્ર પરિણામ '!AI36)</f>
        <v/>
      </c>
      <c r="G33" s="125" t="str">
        <f>IF('વિદ્યાર્થી માહિતી'!C31="","",'સમગ્ર પરિણામ '!AV36)</f>
        <v/>
      </c>
      <c r="H33" s="126" t="str">
        <f>IF('વિદ્યાર્થી માહિતી'!C31="","",'સમગ્ર પરિણામ '!BI36)</f>
        <v/>
      </c>
      <c r="I33" s="127" t="str">
        <f>IF('વિદ્યાર્થી માહિતી'!C31="","",'સમગ્ર પરિણામ '!BV36)</f>
        <v/>
      </c>
      <c r="J33" s="128" t="str">
        <f>IF('વિદ્યાર્થી માહિતી'!C31="","",'સમગ્ર પરિણામ '!CI36)</f>
        <v/>
      </c>
      <c r="K33" s="129" t="str">
        <f>IF('વિદ્યાર્થી માહિતી'!C31="","",SUM(D33:J33))</f>
        <v/>
      </c>
      <c r="L33" s="138" t="str">
        <f t="shared" si="0"/>
        <v/>
      </c>
    </row>
    <row r="34" spans="1:12" ht="23.25" customHeight="1" x14ac:dyDescent="0.2">
      <c r="A34" s="120">
        <f>'વિદ્યાર્થી માહિતી'!A32</f>
        <v>31</v>
      </c>
      <c r="B34" s="121">
        <f>'વિદ્યાર્થી માહિતી'!B32</f>
        <v>0</v>
      </c>
      <c r="C34" s="52" t="str">
        <f>IF('વિદ્યાર્થી માહિતી'!C32="","",'વિદ્યાર્થી માહિતી'!C32)</f>
        <v/>
      </c>
      <c r="D34" s="122" t="str">
        <f>IF('વિદ્યાર્થી માહિતી'!C32="","",'સમગ્ર પરિણામ '!I37)</f>
        <v/>
      </c>
      <c r="E34" s="123" t="str">
        <f>IF('વિદ્યાર્થી માહિતી'!C32="","",'સમગ્ર પરિણામ '!V37)</f>
        <v/>
      </c>
      <c r="F34" s="124" t="str">
        <f>IF('વિદ્યાર્થી માહિતી'!C32="","",'સમગ્ર પરિણામ '!AI37)</f>
        <v/>
      </c>
      <c r="G34" s="125" t="str">
        <f>IF('વિદ્યાર્થી માહિતી'!C32="","",'સમગ્ર પરિણામ '!AV37)</f>
        <v/>
      </c>
      <c r="H34" s="126" t="str">
        <f>IF('વિદ્યાર્થી માહિતી'!C32="","",'સમગ્ર પરિણામ '!BI37)</f>
        <v/>
      </c>
      <c r="I34" s="127" t="str">
        <f>IF('વિદ્યાર્થી માહિતી'!C32="","",'સમગ્ર પરિણામ '!BV37)</f>
        <v/>
      </c>
      <c r="J34" s="128" t="str">
        <f>IF('વિદ્યાર્થી માહિતી'!C32="","",'સમગ્ર પરિણામ '!CI37)</f>
        <v/>
      </c>
      <c r="K34" s="129" t="str">
        <f>IF('વિદ્યાર્થી માહિતી'!C32="","",SUM(D34:J34))</f>
        <v/>
      </c>
      <c r="L34" s="138" t="str">
        <f t="shared" si="0"/>
        <v/>
      </c>
    </row>
    <row r="35" spans="1:12" ht="23.25" customHeight="1" x14ac:dyDescent="0.2">
      <c r="A35" s="120">
        <f>'વિદ્યાર્થી માહિતી'!A33</f>
        <v>32</v>
      </c>
      <c r="B35" s="121">
        <f>'વિદ્યાર્થી માહિતી'!B33</f>
        <v>0</v>
      </c>
      <c r="C35" s="52" t="str">
        <f>IF('વિદ્યાર્થી માહિતી'!C33="","",'વિદ્યાર્થી માહિતી'!C33)</f>
        <v/>
      </c>
      <c r="D35" s="122" t="str">
        <f>IF('વિદ્યાર્થી માહિતી'!C33="","",'સમગ્ર પરિણામ '!I38)</f>
        <v/>
      </c>
      <c r="E35" s="123" t="str">
        <f>IF('વિદ્યાર્થી માહિતી'!C33="","",'સમગ્ર પરિણામ '!V38)</f>
        <v/>
      </c>
      <c r="F35" s="124" t="str">
        <f>IF('વિદ્યાર્થી માહિતી'!C33="","",'સમગ્ર પરિણામ '!AI38)</f>
        <v/>
      </c>
      <c r="G35" s="125" t="str">
        <f>IF('વિદ્યાર્થી માહિતી'!C33="","",'સમગ્ર પરિણામ '!AV38)</f>
        <v/>
      </c>
      <c r="H35" s="126" t="str">
        <f>IF('વિદ્યાર્થી માહિતી'!C33="","",'સમગ્ર પરિણામ '!BI38)</f>
        <v/>
      </c>
      <c r="I35" s="127" t="str">
        <f>IF('વિદ્યાર્થી માહિતી'!C33="","",'સમગ્ર પરિણામ '!BV38)</f>
        <v/>
      </c>
      <c r="J35" s="128" t="str">
        <f>IF('વિદ્યાર્થી માહિતી'!C33="","",'સમગ્ર પરિણામ '!CI38)</f>
        <v/>
      </c>
      <c r="K35" s="129" t="str">
        <f>IF('વિદ્યાર્થી માહિતી'!C33="","",SUM(D35:J35))</f>
        <v/>
      </c>
      <c r="L35" s="138" t="str">
        <f t="shared" si="0"/>
        <v/>
      </c>
    </row>
    <row r="36" spans="1:12" ht="23.25" customHeight="1" x14ac:dyDescent="0.2">
      <c r="A36" s="120">
        <f>'વિદ્યાર્થી માહિતી'!A34</f>
        <v>33</v>
      </c>
      <c r="B36" s="121">
        <f>'વિદ્યાર્થી માહિતી'!B34</f>
        <v>0</v>
      </c>
      <c r="C36" s="52" t="str">
        <f>IF('વિદ્યાર્થી માહિતી'!C34="","",'વિદ્યાર્થી માહિતી'!C34)</f>
        <v/>
      </c>
      <c r="D36" s="122" t="str">
        <f>IF('વિદ્યાર્થી માહિતી'!C34="","",'સમગ્ર પરિણામ '!I39)</f>
        <v/>
      </c>
      <c r="E36" s="123" t="str">
        <f>IF('વિદ્યાર્થી માહિતી'!C34="","",'સમગ્ર પરિણામ '!V39)</f>
        <v/>
      </c>
      <c r="F36" s="124" t="str">
        <f>IF('વિદ્યાર્થી માહિતી'!C34="","",'સમગ્ર પરિણામ '!AI39)</f>
        <v/>
      </c>
      <c r="G36" s="125" t="str">
        <f>IF('વિદ્યાર્થી માહિતી'!C34="","",'સમગ્ર પરિણામ '!AV39)</f>
        <v/>
      </c>
      <c r="H36" s="126" t="str">
        <f>IF('વિદ્યાર્થી માહિતી'!C34="","",'સમગ્ર પરિણામ '!BI39)</f>
        <v/>
      </c>
      <c r="I36" s="127" t="str">
        <f>IF('વિદ્યાર્થી માહિતી'!C34="","",'સમગ્ર પરિણામ '!BV39)</f>
        <v/>
      </c>
      <c r="J36" s="128" t="str">
        <f>IF('વિદ્યાર્થી માહિતી'!C34="","",'સમગ્ર પરિણામ '!CI39)</f>
        <v/>
      </c>
      <c r="K36" s="129" t="str">
        <f>IF('વિદ્યાર્થી માહિતી'!C34="","",SUM(D36:J36))</f>
        <v/>
      </c>
      <c r="L36" s="138" t="str">
        <f t="shared" si="0"/>
        <v/>
      </c>
    </row>
    <row r="37" spans="1:12" ht="23.25" customHeight="1" x14ac:dyDescent="0.2">
      <c r="A37" s="120">
        <f>'વિદ્યાર્થી માહિતી'!A35</f>
        <v>34</v>
      </c>
      <c r="B37" s="121">
        <f>'વિદ્યાર્થી માહિતી'!B35</f>
        <v>0</v>
      </c>
      <c r="C37" s="52" t="str">
        <f>IF('વિદ્યાર્થી માહિતી'!C35="","",'વિદ્યાર્થી માહિતી'!C35)</f>
        <v/>
      </c>
      <c r="D37" s="122" t="str">
        <f>IF('વિદ્યાર્થી માહિતી'!C35="","",'સમગ્ર પરિણામ '!I40)</f>
        <v/>
      </c>
      <c r="E37" s="123" t="str">
        <f>IF('વિદ્યાર્થી માહિતી'!C35="","",'સમગ્ર પરિણામ '!V40)</f>
        <v/>
      </c>
      <c r="F37" s="124" t="str">
        <f>IF('વિદ્યાર્થી માહિતી'!C35="","",'સમગ્ર પરિણામ '!AI40)</f>
        <v/>
      </c>
      <c r="G37" s="125" t="str">
        <f>IF('વિદ્યાર્થી માહિતી'!C35="","",'સમગ્ર પરિણામ '!AV40)</f>
        <v/>
      </c>
      <c r="H37" s="126" t="str">
        <f>IF('વિદ્યાર્થી માહિતી'!C35="","",'સમગ્ર પરિણામ '!BI40)</f>
        <v/>
      </c>
      <c r="I37" s="127" t="str">
        <f>IF('વિદ્યાર્થી માહિતી'!C35="","",'સમગ્ર પરિણામ '!BV40)</f>
        <v/>
      </c>
      <c r="J37" s="128" t="str">
        <f>IF('વિદ્યાર્થી માહિતી'!C35="","",'સમગ્ર પરિણામ '!CI40)</f>
        <v/>
      </c>
      <c r="K37" s="129" t="str">
        <f>IF('વિદ્યાર્થી માહિતી'!C35="","",SUM(D37:J37))</f>
        <v/>
      </c>
      <c r="L37" s="138" t="str">
        <f t="shared" si="0"/>
        <v/>
      </c>
    </row>
    <row r="38" spans="1:12" ht="23.25" customHeight="1" x14ac:dyDescent="0.2">
      <c r="A38" s="120">
        <f>'વિદ્યાર્થી માહિતી'!A36</f>
        <v>35</v>
      </c>
      <c r="B38" s="121">
        <f>'વિદ્યાર્થી માહિતી'!B36</f>
        <v>0</v>
      </c>
      <c r="C38" s="52" t="str">
        <f>IF('વિદ્યાર્થી માહિતી'!C36="","",'વિદ્યાર્થી માહિતી'!C36)</f>
        <v/>
      </c>
      <c r="D38" s="122" t="str">
        <f>IF('વિદ્યાર્થી માહિતી'!C36="","",'સમગ્ર પરિણામ '!I41)</f>
        <v/>
      </c>
      <c r="E38" s="123" t="str">
        <f>IF('વિદ્યાર્થી માહિતી'!C36="","",'સમગ્ર પરિણામ '!V41)</f>
        <v/>
      </c>
      <c r="F38" s="124" t="str">
        <f>IF('વિદ્યાર્થી માહિતી'!C36="","",'સમગ્ર પરિણામ '!AI41)</f>
        <v/>
      </c>
      <c r="G38" s="125" t="str">
        <f>IF('વિદ્યાર્થી માહિતી'!C36="","",'સમગ્ર પરિણામ '!AV41)</f>
        <v/>
      </c>
      <c r="H38" s="126" t="str">
        <f>IF('વિદ્યાર્થી માહિતી'!C36="","",'સમગ્ર પરિણામ '!BI41)</f>
        <v/>
      </c>
      <c r="I38" s="127" t="str">
        <f>IF('વિદ્યાર્થી માહિતી'!C36="","",'સમગ્ર પરિણામ '!BV41)</f>
        <v/>
      </c>
      <c r="J38" s="128" t="str">
        <f>IF('વિદ્યાર્થી માહિતી'!C36="","",'સમગ્ર પરિણામ '!CI41)</f>
        <v/>
      </c>
      <c r="K38" s="129" t="str">
        <f>IF('વિદ્યાર્થી માહિતી'!C36="","",SUM(D38:J38))</f>
        <v/>
      </c>
      <c r="L38" s="138" t="str">
        <f t="shared" si="0"/>
        <v/>
      </c>
    </row>
    <row r="39" spans="1:12" ht="23.25" customHeight="1" x14ac:dyDescent="0.2">
      <c r="A39" s="120">
        <f>'વિદ્યાર્થી માહિતી'!A37</f>
        <v>36</v>
      </c>
      <c r="B39" s="121">
        <f>'વિદ્યાર્થી માહિતી'!B37</f>
        <v>0</v>
      </c>
      <c r="C39" s="52" t="str">
        <f>IF('વિદ્યાર્થી માહિતી'!C37="","",'વિદ્યાર્થી માહિતી'!C37)</f>
        <v/>
      </c>
      <c r="D39" s="122" t="str">
        <f>IF('વિદ્યાર્થી માહિતી'!C37="","",'સમગ્ર પરિણામ '!I42)</f>
        <v/>
      </c>
      <c r="E39" s="123" t="str">
        <f>IF('વિદ્યાર્થી માહિતી'!C37="","",'સમગ્ર પરિણામ '!V42)</f>
        <v/>
      </c>
      <c r="F39" s="124" t="str">
        <f>IF('વિદ્યાર્થી માહિતી'!C37="","",'સમગ્ર પરિણામ '!AI42)</f>
        <v/>
      </c>
      <c r="G39" s="125" t="str">
        <f>IF('વિદ્યાર્થી માહિતી'!C37="","",'સમગ્ર પરિણામ '!AV42)</f>
        <v/>
      </c>
      <c r="H39" s="126" t="str">
        <f>IF('વિદ્યાર્થી માહિતી'!C37="","",'સમગ્ર પરિણામ '!BI42)</f>
        <v/>
      </c>
      <c r="I39" s="127" t="str">
        <f>IF('વિદ્યાર્થી માહિતી'!C37="","",'સમગ્ર પરિણામ '!BV42)</f>
        <v/>
      </c>
      <c r="J39" s="128" t="str">
        <f>IF('વિદ્યાર્થી માહિતી'!C37="","",'સમગ્ર પરિણામ '!CI42)</f>
        <v/>
      </c>
      <c r="K39" s="129" t="str">
        <f>IF('વિદ્યાર્થી માહિતી'!C37="","",SUM(D39:J39))</f>
        <v/>
      </c>
      <c r="L39" s="138" t="str">
        <f t="shared" si="0"/>
        <v/>
      </c>
    </row>
    <row r="40" spans="1:12" ht="23.25" customHeight="1" x14ac:dyDescent="0.2">
      <c r="A40" s="120">
        <f>'વિદ્યાર્થી માહિતી'!A38</f>
        <v>37</v>
      </c>
      <c r="B40" s="121">
        <f>'વિદ્યાર્થી માહિતી'!B38</f>
        <v>0</v>
      </c>
      <c r="C40" s="52" t="str">
        <f>IF('વિદ્યાર્થી માહિતી'!C38="","",'વિદ્યાર્થી માહિતી'!C38)</f>
        <v/>
      </c>
      <c r="D40" s="122" t="str">
        <f>IF('વિદ્યાર્થી માહિતી'!C38="","",'સમગ્ર પરિણામ '!I43)</f>
        <v/>
      </c>
      <c r="E40" s="123" t="str">
        <f>IF('વિદ્યાર્થી માહિતી'!C38="","",'સમગ્ર પરિણામ '!V43)</f>
        <v/>
      </c>
      <c r="F40" s="124" t="str">
        <f>IF('વિદ્યાર્થી માહિતી'!C38="","",'સમગ્ર પરિણામ '!AI43)</f>
        <v/>
      </c>
      <c r="G40" s="125" t="str">
        <f>IF('વિદ્યાર્થી માહિતી'!C38="","",'સમગ્ર પરિણામ '!AV43)</f>
        <v/>
      </c>
      <c r="H40" s="126" t="str">
        <f>IF('વિદ્યાર્થી માહિતી'!C38="","",'સમગ્ર પરિણામ '!BI43)</f>
        <v/>
      </c>
      <c r="I40" s="127" t="str">
        <f>IF('વિદ્યાર્થી માહિતી'!C38="","",'સમગ્ર પરિણામ '!BV43)</f>
        <v/>
      </c>
      <c r="J40" s="128" t="str">
        <f>IF('વિદ્યાર્થી માહિતી'!C38="","",'સમગ્ર પરિણામ '!CI43)</f>
        <v/>
      </c>
      <c r="K40" s="129" t="str">
        <f>IF('વિદ્યાર્થી માહિતી'!C38="","",SUM(D40:J40))</f>
        <v/>
      </c>
      <c r="L40" s="138" t="str">
        <f t="shared" si="0"/>
        <v/>
      </c>
    </row>
    <row r="41" spans="1:12" ht="23.25" customHeight="1" x14ac:dyDescent="0.2">
      <c r="A41" s="120">
        <f>'વિદ્યાર્થી માહિતી'!A39</f>
        <v>38</v>
      </c>
      <c r="B41" s="121">
        <f>'વિદ્યાર્થી માહિતી'!B39</f>
        <v>0</v>
      </c>
      <c r="C41" s="52" t="str">
        <f>IF('વિદ્યાર્થી માહિતી'!C39="","",'વિદ્યાર્થી માહિતી'!C39)</f>
        <v/>
      </c>
      <c r="D41" s="122" t="str">
        <f>IF('વિદ્યાર્થી માહિતી'!C39="","",'સમગ્ર પરિણામ '!I44)</f>
        <v/>
      </c>
      <c r="E41" s="123" t="str">
        <f>IF('વિદ્યાર્થી માહિતી'!C39="","",'સમગ્ર પરિણામ '!V44)</f>
        <v/>
      </c>
      <c r="F41" s="124" t="str">
        <f>IF('વિદ્યાર્થી માહિતી'!C39="","",'સમગ્ર પરિણામ '!AI44)</f>
        <v/>
      </c>
      <c r="G41" s="125" t="str">
        <f>IF('વિદ્યાર્થી માહિતી'!C39="","",'સમગ્ર પરિણામ '!AV44)</f>
        <v/>
      </c>
      <c r="H41" s="126" t="str">
        <f>IF('વિદ્યાર્થી માહિતી'!C39="","",'સમગ્ર પરિણામ '!BI44)</f>
        <v/>
      </c>
      <c r="I41" s="127" t="str">
        <f>IF('વિદ્યાર્થી માહિતી'!C39="","",'સમગ્ર પરિણામ '!BV44)</f>
        <v/>
      </c>
      <c r="J41" s="128" t="str">
        <f>IF('વિદ્યાર્થી માહિતી'!C39="","",'સમગ્ર પરિણામ '!CI44)</f>
        <v/>
      </c>
      <c r="K41" s="129" t="str">
        <f>IF('વિદ્યાર્થી માહિતી'!C39="","",SUM(D41:J41))</f>
        <v/>
      </c>
      <c r="L41" s="138" t="str">
        <f t="shared" si="0"/>
        <v/>
      </c>
    </row>
    <row r="42" spans="1:12" ht="23.25" customHeight="1" x14ac:dyDescent="0.2">
      <c r="A42" s="120">
        <f>'વિદ્યાર્થી માહિતી'!A40</f>
        <v>39</v>
      </c>
      <c r="B42" s="121">
        <f>'વિદ્યાર્થી માહિતી'!B40</f>
        <v>0</v>
      </c>
      <c r="C42" s="52" t="str">
        <f>IF('વિદ્યાર્થી માહિતી'!C40="","",'વિદ્યાર્થી માહિતી'!C40)</f>
        <v/>
      </c>
      <c r="D42" s="122" t="str">
        <f>IF('વિદ્યાર્થી માહિતી'!C40="","",'સમગ્ર પરિણામ '!I45)</f>
        <v/>
      </c>
      <c r="E42" s="123" t="str">
        <f>IF('વિદ્યાર્થી માહિતી'!C40="","",'સમગ્ર પરિણામ '!V45)</f>
        <v/>
      </c>
      <c r="F42" s="124" t="str">
        <f>IF('વિદ્યાર્થી માહિતી'!C40="","",'સમગ્ર પરિણામ '!AI45)</f>
        <v/>
      </c>
      <c r="G42" s="125" t="str">
        <f>IF('વિદ્યાર્થી માહિતી'!C40="","",'સમગ્ર પરિણામ '!AV45)</f>
        <v/>
      </c>
      <c r="H42" s="126" t="str">
        <f>IF('વિદ્યાર્થી માહિતી'!C40="","",'સમગ્ર પરિણામ '!BI45)</f>
        <v/>
      </c>
      <c r="I42" s="127" t="str">
        <f>IF('વિદ્યાર્થી માહિતી'!C40="","",'સમગ્ર પરિણામ '!BV45)</f>
        <v/>
      </c>
      <c r="J42" s="128" t="str">
        <f>IF('વિદ્યાર્થી માહિતી'!C40="","",'સમગ્ર પરિણામ '!CI45)</f>
        <v/>
      </c>
      <c r="K42" s="129" t="str">
        <f>IF('વિદ્યાર્થી માહિતી'!C40="","",SUM(D42:J42))</f>
        <v/>
      </c>
      <c r="L42" s="138" t="str">
        <f t="shared" si="0"/>
        <v/>
      </c>
    </row>
    <row r="43" spans="1:12" ht="23.25" customHeight="1" x14ac:dyDescent="0.2">
      <c r="A43" s="120">
        <f>'વિદ્યાર્થી માહિતી'!A41</f>
        <v>40</v>
      </c>
      <c r="B43" s="121">
        <f>'વિદ્યાર્થી માહિતી'!B41</f>
        <v>0</v>
      </c>
      <c r="C43" s="52" t="str">
        <f>IF('વિદ્યાર્થી માહિતી'!C41="","",'વિદ્યાર્થી માહિતી'!C41)</f>
        <v/>
      </c>
      <c r="D43" s="122" t="str">
        <f>IF('વિદ્યાર્થી માહિતી'!C41="","",'સમગ્ર પરિણામ '!I46)</f>
        <v/>
      </c>
      <c r="E43" s="123" t="str">
        <f>IF('વિદ્યાર્થી માહિતી'!C41="","",'સમગ્ર પરિણામ '!V46)</f>
        <v/>
      </c>
      <c r="F43" s="124" t="str">
        <f>IF('વિદ્યાર્થી માહિતી'!C41="","",'સમગ્ર પરિણામ '!AI46)</f>
        <v/>
      </c>
      <c r="G43" s="125" t="str">
        <f>IF('વિદ્યાર્થી માહિતી'!C41="","",'સમગ્ર પરિણામ '!AV46)</f>
        <v/>
      </c>
      <c r="H43" s="126" t="str">
        <f>IF('વિદ્યાર્થી માહિતી'!C41="","",'સમગ્ર પરિણામ '!BI46)</f>
        <v/>
      </c>
      <c r="I43" s="127" t="str">
        <f>IF('વિદ્યાર્થી માહિતી'!C41="","",'સમગ્ર પરિણામ '!BV46)</f>
        <v/>
      </c>
      <c r="J43" s="128" t="str">
        <f>IF('વિદ્યાર્થી માહિતી'!C41="","",'સમગ્ર પરિણામ '!CI46)</f>
        <v/>
      </c>
      <c r="K43" s="129" t="str">
        <f>IF('વિદ્યાર્થી માહિતી'!C41="","",SUM(D43:J43))</f>
        <v/>
      </c>
      <c r="L43" s="138" t="str">
        <f t="shared" si="0"/>
        <v/>
      </c>
    </row>
    <row r="44" spans="1:12" ht="23.25" customHeight="1" x14ac:dyDescent="0.2">
      <c r="A44" s="120">
        <f>'વિદ્યાર્થી માહિતી'!A42</f>
        <v>41</v>
      </c>
      <c r="B44" s="121">
        <f>'વિદ્યાર્થી માહિતી'!B42</f>
        <v>0</v>
      </c>
      <c r="C44" s="52" t="str">
        <f>IF('વિદ્યાર્થી માહિતી'!C42="","",'વિદ્યાર્થી માહિતી'!C42)</f>
        <v/>
      </c>
      <c r="D44" s="122" t="str">
        <f>IF('વિદ્યાર્થી માહિતી'!C42="","",'સમગ્ર પરિણામ '!I47)</f>
        <v/>
      </c>
      <c r="E44" s="123" t="str">
        <f>IF('વિદ્યાર્થી માહિતી'!C42="","",'સમગ્ર પરિણામ '!V47)</f>
        <v/>
      </c>
      <c r="F44" s="124" t="str">
        <f>IF('વિદ્યાર્થી માહિતી'!C42="","",'સમગ્ર પરિણામ '!AI47)</f>
        <v/>
      </c>
      <c r="G44" s="125" t="str">
        <f>IF('વિદ્યાર્થી માહિતી'!C42="","",'સમગ્ર પરિણામ '!AV47)</f>
        <v/>
      </c>
      <c r="H44" s="126" t="str">
        <f>IF('વિદ્યાર્થી માહિતી'!C42="","",'સમગ્ર પરિણામ '!BI47)</f>
        <v/>
      </c>
      <c r="I44" s="127" t="str">
        <f>IF('વિદ્યાર્થી માહિતી'!C42="","",'સમગ્ર પરિણામ '!BV47)</f>
        <v/>
      </c>
      <c r="J44" s="128" t="str">
        <f>IF('વિદ્યાર્થી માહિતી'!C42="","",'સમગ્ર પરિણામ '!CI47)</f>
        <v/>
      </c>
      <c r="K44" s="129" t="str">
        <f>IF('વિદ્યાર્થી માહિતી'!C42="","",SUM(D44:J44))</f>
        <v/>
      </c>
      <c r="L44" s="138" t="str">
        <f t="shared" si="0"/>
        <v/>
      </c>
    </row>
    <row r="45" spans="1:12" ht="23.25" customHeight="1" x14ac:dyDescent="0.2">
      <c r="A45" s="120">
        <f>'વિદ્યાર્થી માહિતી'!A43</f>
        <v>42</v>
      </c>
      <c r="B45" s="121">
        <f>'વિદ્યાર્થી માહિતી'!B43</f>
        <v>0</v>
      </c>
      <c r="C45" s="52" t="str">
        <f>IF('વિદ્યાર્થી માહિતી'!C43="","",'વિદ્યાર્થી માહિતી'!C43)</f>
        <v/>
      </c>
      <c r="D45" s="122" t="str">
        <f>IF('વિદ્યાર્થી માહિતી'!C43="","",'સમગ્ર પરિણામ '!I48)</f>
        <v/>
      </c>
      <c r="E45" s="123" t="str">
        <f>IF('વિદ્યાર્થી માહિતી'!C43="","",'સમગ્ર પરિણામ '!V48)</f>
        <v/>
      </c>
      <c r="F45" s="124" t="str">
        <f>IF('વિદ્યાર્થી માહિતી'!C43="","",'સમગ્ર પરિણામ '!AI48)</f>
        <v/>
      </c>
      <c r="G45" s="125" t="str">
        <f>IF('વિદ્યાર્થી માહિતી'!C43="","",'સમગ્ર પરિણામ '!AV48)</f>
        <v/>
      </c>
      <c r="H45" s="126" t="str">
        <f>IF('વિદ્યાર્થી માહિતી'!C43="","",'સમગ્ર પરિણામ '!BI48)</f>
        <v/>
      </c>
      <c r="I45" s="127" t="str">
        <f>IF('વિદ્યાર્થી માહિતી'!C43="","",'સમગ્ર પરિણામ '!BV48)</f>
        <v/>
      </c>
      <c r="J45" s="128" t="str">
        <f>IF('વિદ્યાર્થી માહિતી'!C43="","",'સમગ્ર પરિણામ '!CI48)</f>
        <v/>
      </c>
      <c r="K45" s="129" t="str">
        <f>IF('વિદ્યાર્થી માહિતી'!C43="","",SUM(D45:J45))</f>
        <v/>
      </c>
      <c r="L45" s="138" t="str">
        <f t="shared" si="0"/>
        <v/>
      </c>
    </row>
    <row r="46" spans="1:12" ht="23.25" customHeight="1" x14ac:dyDescent="0.2">
      <c r="A46" s="120">
        <f>'વિદ્યાર્થી માહિતી'!A44</f>
        <v>43</v>
      </c>
      <c r="B46" s="121">
        <f>'વિદ્યાર્થી માહિતી'!B44</f>
        <v>0</v>
      </c>
      <c r="C46" s="52" t="str">
        <f>IF('વિદ્યાર્થી માહિતી'!C44="","",'વિદ્યાર્થી માહિતી'!C44)</f>
        <v/>
      </c>
      <c r="D46" s="122" t="str">
        <f>IF('વિદ્યાર્થી માહિતી'!C44="","",'સમગ્ર પરિણામ '!I49)</f>
        <v/>
      </c>
      <c r="E46" s="123" t="str">
        <f>IF('વિદ્યાર્થી માહિતી'!C44="","",'સમગ્ર પરિણામ '!V49)</f>
        <v/>
      </c>
      <c r="F46" s="124" t="str">
        <f>IF('વિદ્યાર્થી માહિતી'!C44="","",'સમગ્ર પરિણામ '!AI49)</f>
        <v/>
      </c>
      <c r="G46" s="125" t="str">
        <f>IF('વિદ્યાર્થી માહિતી'!C44="","",'સમગ્ર પરિણામ '!AV49)</f>
        <v/>
      </c>
      <c r="H46" s="126" t="str">
        <f>IF('વિદ્યાર્થી માહિતી'!C44="","",'સમગ્ર પરિણામ '!BI49)</f>
        <v/>
      </c>
      <c r="I46" s="127" t="str">
        <f>IF('વિદ્યાર્થી માહિતી'!C44="","",'સમગ્ર પરિણામ '!BV49)</f>
        <v/>
      </c>
      <c r="J46" s="128" t="str">
        <f>IF('વિદ્યાર્થી માહિતી'!C44="","",'સમગ્ર પરિણામ '!CI49)</f>
        <v/>
      </c>
      <c r="K46" s="129" t="str">
        <f>IF('વિદ્યાર્થી માહિતી'!C44="","",SUM(D46:J46))</f>
        <v/>
      </c>
      <c r="L46" s="138" t="str">
        <f t="shared" si="0"/>
        <v/>
      </c>
    </row>
    <row r="47" spans="1:12" ht="23.25" customHeight="1" x14ac:dyDescent="0.2">
      <c r="A47" s="120">
        <f>'વિદ્યાર્થી માહિતી'!A45</f>
        <v>44</v>
      </c>
      <c r="B47" s="121">
        <f>'વિદ્યાર્થી માહિતી'!B45</f>
        <v>0</v>
      </c>
      <c r="C47" s="52" t="str">
        <f>IF('વિદ્યાર્થી માહિતી'!C45="","",'વિદ્યાર્થી માહિતી'!C45)</f>
        <v/>
      </c>
      <c r="D47" s="122" t="str">
        <f>IF('વિદ્યાર્થી માહિતી'!C45="","",'સમગ્ર પરિણામ '!I50)</f>
        <v/>
      </c>
      <c r="E47" s="123" t="str">
        <f>IF('વિદ્યાર્થી માહિતી'!C45="","",'સમગ્ર પરિણામ '!V50)</f>
        <v/>
      </c>
      <c r="F47" s="124" t="str">
        <f>IF('વિદ્યાર્થી માહિતી'!C45="","",'સમગ્ર પરિણામ '!AI50)</f>
        <v/>
      </c>
      <c r="G47" s="125" t="str">
        <f>IF('વિદ્યાર્થી માહિતી'!C45="","",'સમગ્ર પરિણામ '!AV50)</f>
        <v/>
      </c>
      <c r="H47" s="126" t="str">
        <f>IF('વિદ્યાર્થી માહિતી'!C45="","",'સમગ્ર પરિણામ '!BI50)</f>
        <v/>
      </c>
      <c r="I47" s="127" t="str">
        <f>IF('વિદ્યાર્થી માહિતી'!C45="","",'સમગ્ર પરિણામ '!BV50)</f>
        <v/>
      </c>
      <c r="J47" s="128" t="str">
        <f>IF('વિદ્યાર્થી માહિતી'!C45="","",'સમગ્ર પરિણામ '!CI50)</f>
        <v/>
      </c>
      <c r="K47" s="129" t="str">
        <f>IF('વિદ્યાર્થી માહિતી'!C45="","",SUM(D47:J47))</f>
        <v/>
      </c>
      <c r="L47" s="138" t="str">
        <f t="shared" si="0"/>
        <v/>
      </c>
    </row>
    <row r="48" spans="1:12" ht="23.25" customHeight="1" x14ac:dyDescent="0.2">
      <c r="A48" s="120">
        <f>'વિદ્યાર્થી માહિતી'!A46</f>
        <v>45</v>
      </c>
      <c r="B48" s="121">
        <f>'વિદ્યાર્થી માહિતી'!B46</f>
        <v>0</v>
      </c>
      <c r="C48" s="52" t="str">
        <f>IF('વિદ્યાર્થી માહિતી'!C46="","",'વિદ્યાર્થી માહિતી'!C46)</f>
        <v/>
      </c>
      <c r="D48" s="122" t="str">
        <f>IF('વિદ્યાર્થી માહિતી'!C46="","",'સમગ્ર પરિણામ '!I51)</f>
        <v/>
      </c>
      <c r="E48" s="123" t="str">
        <f>IF('વિદ્યાર્થી માહિતી'!C46="","",'સમગ્ર પરિણામ '!V51)</f>
        <v/>
      </c>
      <c r="F48" s="124" t="str">
        <f>IF('વિદ્યાર્થી માહિતી'!C46="","",'સમગ્ર પરિણામ '!AI51)</f>
        <v/>
      </c>
      <c r="G48" s="125" t="str">
        <f>IF('વિદ્યાર્થી માહિતી'!C46="","",'સમગ્ર પરિણામ '!AV51)</f>
        <v/>
      </c>
      <c r="H48" s="126" t="str">
        <f>IF('વિદ્યાર્થી માહિતી'!C46="","",'સમગ્ર પરિણામ '!BI51)</f>
        <v/>
      </c>
      <c r="I48" s="127" t="str">
        <f>IF('વિદ્યાર્થી માહિતી'!C46="","",'સમગ્ર પરિણામ '!BV51)</f>
        <v/>
      </c>
      <c r="J48" s="128" t="str">
        <f>IF('વિદ્યાર્થી માહિતી'!C46="","",'સમગ્ર પરિણામ '!CI51)</f>
        <v/>
      </c>
      <c r="K48" s="129" t="str">
        <f>IF('વિદ્યાર્થી માહિતી'!C46="","",SUM(D48:J48))</f>
        <v/>
      </c>
      <c r="L48" s="138" t="str">
        <f t="shared" si="0"/>
        <v/>
      </c>
    </row>
    <row r="49" spans="1:12" ht="23.25" customHeight="1" x14ac:dyDescent="0.2">
      <c r="A49" s="120">
        <f>'વિદ્યાર્થી માહિતી'!A47</f>
        <v>46</v>
      </c>
      <c r="B49" s="121">
        <f>'વિદ્યાર્થી માહિતી'!B47</f>
        <v>0</v>
      </c>
      <c r="C49" s="52" t="str">
        <f>IF('વિદ્યાર્થી માહિતી'!C47="","",'વિદ્યાર્થી માહિતી'!C47)</f>
        <v/>
      </c>
      <c r="D49" s="122" t="str">
        <f>IF('વિદ્યાર્થી માહિતી'!C47="","",'સમગ્ર પરિણામ '!I52)</f>
        <v/>
      </c>
      <c r="E49" s="123" t="str">
        <f>IF('વિદ્યાર્થી માહિતી'!C47="","",'સમગ્ર પરિણામ '!V52)</f>
        <v/>
      </c>
      <c r="F49" s="124" t="str">
        <f>IF('વિદ્યાર્થી માહિતી'!C47="","",'સમગ્ર પરિણામ '!AI52)</f>
        <v/>
      </c>
      <c r="G49" s="125" t="str">
        <f>IF('વિદ્યાર્થી માહિતી'!C47="","",'સમગ્ર પરિણામ '!AV52)</f>
        <v/>
      </c>
      <c r="H49" s="126" t="str">
        <f>IF('વિદ્યાર્થી માહિતી'!C47="","",'સમગ્ર પરિણામ '!BI52)</f>
        <v/>
      </c>
      <c r="I49" s="127" t="str">
        <f>IF('વિદ્યાર્થી માહિતી'!C47="","",'સમગ્ર પરિણામ '!BV52)</f>
        <v/>
      </c>
      <c r="J49" s="128" t="str">
        <f>IF('વિદ્યાર્થી માહિતી'!C47="","",'સમગ્ર પરિણામ '!CI52)</f>
        <v/>
      </c>
      <c r="K49" s="129" t="str">
        <f>IF('વિદ્યાર્થી માહિતી'!C47="","",SUM(D49:J49))</f>
        <v/>
      </c>
      <c r="L49" s="138" t="str">
        <f t="shared" si="0"/>
        <v/>
      </c>
    </row>
    <row r="50" spans="1:12" ht="23.25" customHeight="1" x14ac:dyDescent="0.2">
      <c r="A50" s="120">
        <f>'વિદ્યાર્થી માહિતી'!A48</f>
        <v>47</v>
      </c>
      <c r="B50" s="121">
        <f>'વિદ્યાર્થી માહિતી'!B48</f>
        <v>0</v>
      </c>
      <c r="C50" s="52" t="str">
        <f>IF('વિદ્યાર્થી માહિતી'!C48="","",'વિદ્યાર્થી માહિતી'!C48)</f>
        <v/>
      </c>
      <c r="D50" s="122" t="str">
        <f>IF('વિદ્યાર્થી માહિતી'!C48="","",'સમગ્ર પરિણામ '!I53)</f>
        <v/>
      </c>
      <c r="E50" s="123" t="str">
        <f>IF('વિદ્યાર્થી માહિતી'!C48="","",'સમગ્ર પરિણામ '!V53)</f>
        <v/>
      </c>
      <c r="F50" s="124" t="str">
        <f>IF('વિદ્યાર્થી માહિતી'!C48="","",'સમગ્ર પરિણામ '!AI53)</f>
        <v/>
      </c>
      <c r="G50" s="125" t="str">
        <f>IF('વિદ્યાર્થી માહિતી'!C48="","",'સમગ્ર પરિણામ '!AV53)</f>
        <v/>
      </c>
      <c r="H50" s="126" t="str">
        <f>IF('વિદ્યાર્થી માહિતી'!C48="","",'સમગ્ર પરિણામ '!BI53)</f>
        <v/>
      </c>
      <c r="I50" s="127" t="str">
        <f>IF('વિદ્યાર્થી માહિતી'!C48="","",'સમગ્ર પરિણામ '!BV53)</f>
        <v/>
      </c>
      <c r="J50" s="128" t="str">
        <f>IF('વિદ્યાર્થી માહિતી'!C48="","",'સમગ્ર પરિણામ '!CI53)</f>
        <v/>
      </c>
      <c r="K50" s="129" t="str">
        <f>IF('વિદ્યાર્થી માહિતી'!C48="","",SUM(D50:J50))</f>
        <v/>
      </c>
      <c r="L50" s="138" t="str">
        <f t="shared" si="0"/>
        <v/>
      </c>
    </row>
    <row r="51" spans="1:12" ht="23.25" customHeight="1" x14ac:dyDescent="0.2">
      <c r="A51" s="120">
        <f>'વિદ્યાર્થી માહિતી'!A49</f>
        <v>48</v>
      </c>
      <c r="B51" s="121">
        <f>'વિદ્યાર્થી માહિતી'!B49</f>
        <v>0</v>
      </c>
      <c r="C51" s="52" t="str">
        <f>IF('વિદ્યાર્થી માહિતી'!C49="","",'વિદ્યાર્થી માહિતી'!C49)</f>
        <v/>
      </c>
      <c r="D51" s="122" t="str">
        <f>IF('વિદ્યાર્થી માહિતી'!C49="","",'સમગ્ર પરિણામ '!I54)</f>
        <v/>
      </c>
      <c r="E51" s="123" t="str">
        <f>IF('વિદ્યાર્થી માહિતી'!C49="","",'સમગ્ર પરિણામ '!V54)</f>
        <v/>
      </c>
      <c r="F51" s="124" t="str">
        <f>IF('વિદ્યાર્થી માહિતી'!C49="","",'સમગ્ર પરિણામ '!AI54)</f>
        <v/>
      </c>
      <c r="G51" s="125" t="str">
        <f>IF('વિદ્યાર્થી માહિતી'!C49="","",'સમગ્ર પરિણામ '!AV54)</f>
        <v/>
      </c>
      <c r="H51" s="126" t="str">
        <f>IF('વિદ્યાર્થી માહિતી'!C49="","",'સમગ્ર પરિણામ '!BI54)</f>
        <v/>
      </c>
      <c r="I51" s="127" t="str">
        <f>IF('વિદ્યાર્થી માહિતી'!C49="","",'સમગ્ર પરિણામ '!BV54)</f>
        <v/>
      </c>
      <c r="J51" s="128" t="str">
        <f>IF('વિદ્યાર્થી માહિતી'!C49="","",'સમગ્ર પરિણામ '!CI54)</f>
        <v/>
      </c>
      <c r="K51" s="129" t="str">
        <f>IF('વિદ્યાર્થી માહિતી'!C49="","",SUM(D51:J51))</f>
        <v/>
      </c>
      <c r="L51" s="138" t="str">
        <f t="shared" si="0"/>
        <v/>
      </c>
    </row>
    <row r="52" spans="1:12" ht="23.25" customHeight="1" x14ac:dyDescent="0.2">
      <c r="A52" s="120">
        <f>'વિદ્યાર્થી માહિતી'!A50</f>
        <v>49</v>
      </c>
      <c r="B52" s="121">
        <f>'વિદ્યાર્થી માહિતી'!B50</f>
        <v>0</v>
      </c>
      <c r="C52" s="52" t="str">
        <f>IF('વિદ્યાર્થી માહિતી'!C50="","",'વિદ્યાર્થી માહિતી'!C50)</f>
        <v/>
      </c>
      <c r="D52" s="122" t="str">
        <f>IF('વિદ્યાર્થી માહિતી'!C50="","",'સમગ્ર પરિણામ '!I55)</f>
        <v/>
      </c>
      <c r="E52" s="123" t="str">
        <f>IF('વિદ્યાર્થી માહિતી'!C50="","",'સમગ્ર પરિણામ '!V55)</f>
        <v/>
      </c>
      <c r="F52" s="124" t="str">
        <f>IF('વિદ્યાર્થી માહિતી'!C50="","",'સમગ્ર પરિણામ '!AI55)</f>
        <v/>
      </c>
      <c r="G52" s="125" t="str">
        <f>IF('વિદ્યાર્થી માહિતી'!C50="","",'સમગ્ર પરિણામ '!AV55)</f>
        <v/>
      </c>
      <c r="H52" s="126" t="str">
        <f>IF('વિદ્યાર્થી માહિતી'!C50="","",'સમગ્ર પરિણામ '!BI55)</f>
        <v/>
      </c>
      <c r="I52" s="127" t="str">
        <f>IF('વિદ્યાર્થી માહિતી'!C50="","",'સમગ્ર પરિણામ '!BV55)</f>
        <v/>
      </c>
      <c r="J52" s="128" t="str">
        <f>IF('વિદ્યાર્થી માહિતી'!C50="","",'સમગ્ર પરિણામ '!CI55)</f>
        <v/>
      </c>
      <c r="K52" s="129" t="str">
        <f>IF('વિદ્યાર્થી માહિતી'!C50="","",SUM(D52:J52))</f>
        <v/>
      </c>
      <c r="L52" s="138" t="str">
        <f t="shared" si="0"/>
        <v/>
      </c>
    </row>
    <row r="53" spans="1:12" ht="23.25" customHeight="1" x14ac:dyDescent="0.2">
      <c r="A53" s="120">
        <f>'વિદ્યાર્થી માહિતી'!A51</f>
        <v>50</v>
      </c>
      <c r="B53" s="121">
        <f>'વિદ્યાર્થી માહિતી'!B51</f>
        <v>0</v>
      </c>
      <c r="C53" s="52" t="str">
        <f>IF('વિદ્યાર્થી માહિતી'!C51="","",'વિદ્યાર્થી માહિતી'!C51)</f>
        <v/>
      </c>
      <c r="D53" s="122" t="str">
        <f>IF('વિદ્યાર્થી માહિતી'!C51="","",'સમગ્ર પરિણામ '!I56)</f>
        <v/>
      </c>
      <c r="E53" s="123" t="str">
        <f>IF('વિદ્યાર્થી માહિતી'!C51="","",'સમગ્ર પરિણામ '!V56)</f>
        <v/>
      </c>
      <c r="F53" s="124" t="str">
        <f>IF('વિદ્યાર્થી માહિતી'!C51="","",'સમગ્ર પરિણામ '!AI56)</f>
        <v/>
      </c>
      <c r="G53" s="125" t="str">
        <f>IF('વિદ્યાર્થી માહિતી'!C51="","",'સમગ્ર પરિણામ '!AV56)</f>
        <v/>
      </c>
      <c r="H53" s="126" t="str">
        <f>IF('વિદ્યાર્થી માહિતી'!C51="","",'સમગ્ર પરિણામ '!BI56)</f>
        <v/>
      </c>
      <c r="I53" s="127" t="str">
        <f>IF('વિદ્યાર્થી માહિતી'!C51="","",'સમગ્ર પરિણામ '!BV56)</f>
        <v/>
      </c>
      <c r="J53" s="128" t="str">
        <f>IF('વિદ્યાર્થી માહિતી'!C51="","",'સમગ્ર પરિણામ '!CI56)</f>
        <v/>
      </c>
      <c r="K53" s="129" t="str">
        <f>IF('વિદ્યાર્થી માહિતી'!C51="","",SUM(D53:J53))</f>
        <v/>
      </c>
      <c r="L53" s="138" t="str">
        <f t="shared" si="0"/>
        <v/>
      </c>
    </row>
    <row r="54" spans="1:12" ht="23.25" customHeight="1" x14ac:dyDescent="0.2">
      <c r="A54" s="120">
        <f>'વિદ્યાર્થી માહિતી'!A52</f>
        <v>51</v>
      </c>
      <c r="B54" s="121">
        <f>'વિદ્યાર્થી માહિતી'!B52</f>
        <v>0</v>
      </c>
      <c r="C54" s="52" t="str">
        <f>IF('વિદ્યાર્થી માહિતી'!C52="","",'વિદ્યાર્થી માહિતી'!C52)</f>
        <v/>
      </c>
      <c r="D54" s="122" t="str">
        <f>IF('વિદ્યાર્થી માહિતી'!C52="","",'સમગ્ર પરિણામ '!I57)</f>
        <v/>
      </c>
      <c r="E54" s="123" t="str">
        <f>IF('વિદ્યાર્થી માહિતી'!C52="","",'સમગ્ર પરિણામ '!V57)</f>
        <v/>
      </c>
      <c r="F54" s="124" t="str">
        <f>IF('વિદ્યાર્થી માહિતી'!C52="","",'સમગ્ર પરિણામ '!AI57)</f>
        <v/>
      </c>
      <c r="G54" s="125" t="str">
        <f>IF('વિદ્યાર્થી માહિતી'!C52="","",'સમગ્ર પરિણામ '!AV57)</f>
        <v/>
      </c>
      <c r="H54" s="126" t="str">
        <f>IF('વિદ્યાર્થી માહિતી'!C52="","",'સમગ્ર પરિણામ '!BI57)</f>
        <v/>
      </c>
      <c r="I54" s="127" t="str">
        <f>IF('વિદ્યાર્થી માહિતી'!C52="","",'સમગ્ર પરિણામ '!BV57)</f>
        <v/>
      </c>
      <c r="J54" s="128" t="str">
        <f>IF('વિદ્યાર્થી માહિતી'!C52="","",'સમગ્ર પરિણામ '!CI57)</f>
        <v/>
      </c>
      <c r="K54" s="129" t="str">
        <f>IF('વિદ્યાર્થી માહિતી'!C52="","",SUM(D54:J54))</f>
        <v/>
      </c>
      <c r="L54" s="138" t="str">
        <f t="shared" si="0"/>
        <v/>
      </c>
    </row>
    <row r="55" spans="1:12" ht="23.25" customHeight="1" x14ac:dyDescent="0.2">
      <c r="A55" s="120">
        <f>'વિદ્યાર્થી માહિતી'!A53</f>
        <v>52</v>
      </c>
      <c r="B55" s="121">
        <f>'વિદ્યાર્થી માહિતી'!B53</f>
        <v>0</v>
      </c>
      <c r="C55" s="52" t="str">
        <f>IF('વિદ્યાર્થી માહિતી'!C53="","",'વિદ્યાર્થી માહિતી'!C53)</f>
        <v/>
      </c>
      <c r="D55" s="122" t="str">
        <f>IF('વિદ્યાર્થી માહિતી'!C53="","",'સમગ્ર પરિણામ '!I58)</f>
        <v/>
      </c>
      <c r="E55" s="123" t="str">
        <f>IF('વિદ્યાર્થી માહિતી'!C53="","",'સમગ્ર પરિણામ '!V58)</f>
        <v/>
      </c>
      <c r="F55" s="124" t="str">
        <f>IF('વિદ્યાર્થી માહિતી'!C53="","",'સમગ્ર પરિણામ '!AI58)</f>
        <v/>
      </c>
      <c r="G55" s="125" t="str">
        <f>IF('વિદ્યાર્થી માહિતી'!C53="","",'સમગ્ર પરિણામ '!AV58)</f>
        <v/>
      </c>
      <c r="H55" s="126" t="str">
        <f>IF('વિદ્યાર્થી માહિતી'!C53="","",'સમગ્ર પરિણામ '!BI58)</f>
        <v/>
      </c>
      <c r="I55" s="127" t="str">
        <f>IF('વિદ્યાર્થી માહિતી'!C53="","",'સમગ્ર પરિણામ '!BV58)</f>
        <v/>
      </c>
      <c r="J55" s="128" t="str">
        <f>IF('વિદ્યાર્થી માહિતી'!C53="","",'સમગ્ર પરિણામ '!CI58)</f>
        <v/>
      </c>
      <c r="K55" s="129" t="str">
        <f>IF('વિદ્યાર્થી માહિતી'!C53="","",SUM(D55:J55))</f>
        <v/>
      </c>
      <c r="L55" s="138" t="str">
        <f t="shared" si="0"/>
        <v/>
      </c>
    </row>
    <row r="56" spans="1:12" ht="23.25" customHeight="1" x14ac:dyDescent="0.2">
      <c r="A56" s="120">
        <f>'વિદ્યાર્થી માહિતી'!A54</f>
        <v>53</v>
      </c>
      <c r="B56" s="121">
        <f>'વિદ્યાર્થી માહિતી'!B54</f>
        <v>0</v>
      </c>
      <c r="C56" s="52" t="str">
        <f>IF('વિદ્યાર્થી માહિતી'!C54="","",'વિદ્યાર્થી માહિતી'!C54)</f>
        <v/>
      </c>
      <c r="D56" s="122" t="str">
        <f>IF('વિદ્યાર્થી માહિતી'!C54="","",'સમગ્ર પરિણામ '!I59)</f>
        <v/>
      </c>
      <c r="E56" s="123" t="str">
        <f>IF('વિદ્યાર્થી માહિતી'!C54="","",'સમગ્ર પરિણામ '!V59)</f>
        <v/>
      </c>
      <c r="F56" s="124" t="str">
        <f>IF('વિદ્યાર્થી માહિતી'!C54="","",'સમગ્ર પરિણામ '!AI59)</f>
        <v/>
      </c>
      <c r="G56" s="125" t="str">
        <f>IF('વિદ્યાર્થી માહિતી'!C54="","",'સમગ્ર પરિણામ '!AV59)</f>
        <v/>
      </c>
      <c r="H56" s="126" t="str">
        <f>IF('વિદ્યાર્થી માહિતી'!C54="","",'સમગ્ર પરિણામ '!BI59)</f>
        <v/>
      </c>
      <c r="I56" s="127" t="str">
        <f>IF('વિદ્યાર્થી માહિતી'!C54="","",'સમગ્ર પરિણામ '!BV59)</f>
        <v/>
      </c>
      <c r="J56" s="128" t="str">
        <f>IF('વિદ્યાર્થી માહિતી'!C54="","",'સમગ્ર પરિણામ '!CI59)</f>
        <v/>
      </c>
      <c r="K56" s="129" t="str">
        <f>IF('વિદ્યાર્થી માહિતી'!C54="","",SUM(D56:J56))</f>
        <v/>
      </c>
      <c r="L56" s="138" t="str">
        <f t="shared" si="0"/>
        <v/>
      </c>
    </row>
    <row r="57" spans="1:12" ht="23.25" customHeight="1" x14ac:dyDescent="0.2">
      <c r="A57" s="120">
        <f>'વિદ્યાર્થી માહિતી'!A55</f>
        <v>54</v>
      </c>
      <c r="B57" s="121">
        <f>'વિદ્યાર્થી માહિતી'!B55</f>
        <v>0</v>
      </c>
      <c r="C57" s="52" t="str">
        <f>IF('વિદ્યાર્થી માહિતી'!C55="","",'વિદ્યાર્થી માહિતી'!C55)</f>
        <v/>
      </c>
      <c r="D57" s="122" t="str">
        <f>IF('વિદ્યાર્થી માહિતી'!C55="","",'સમગ્ર પરિણામ '!I60)</f>
        <v/>
      </c>
      <c r="E57" s="123" t="str">
        <f>IF('વિદ્યાર્થી માહિતી'!C55="","",'સમગ્ર પરિણામ '!V60)</f>
        <v/>
      </c>
      <c r="F57" s="124" t="str">
        <f>IF('વિદ્યાર્થી માહિતી'!C55="","",'સમગ્ર પરિણામ '!AI60)</f>
        <v/>
      </c>
      <c r="G57" s="125" t="str">
        <f>IF('વિદ્યાર્થી માહિતી'!C55="","",'સમગ્ર પરિણામ '!AV60)</f>
        <v/>
      </c>
      <c r="H57" s="126" t="str">
        <f>IF('વિદ્યાર્થી માહિતી'!C55="","",'સમગ્ર પરિણામ '!BI60)</f>
        <v/>
      </c>
      <c r="I57" s="127" t="str">
        <f>IF('વિદ્યાર્થી માહિતી'!C55="","",'સમગ્ર પરિણામ '!BV60)</f>
        <v/>
      </c>
      <c r="J57" s="128" t="str">
        <f>IF('વિદ્યાર્થી માહિતી'!C55="","",'સમગ્ર પરિણામ '!CI60)</f>
        <v/>
      </c>
      <c r="K57" s="129" t="str">
        <f>IF('વિદ્યાર્થી માહિતી'!C55="","",SUM(D57:J57))</f>
        <v/>
      </c>
      <c r="L57" s="138" t="str">
        <f t="shared" si="0"/>
        <v/>
      </c>
    </row>
    <row r="58" spans="1:12" ht="23.25" customHeight="1" x14ac:dyDescent="0.2">
      <c r="A58" s="120">
        <f>'વિદ્યાર્થી માહિતી'!A56</f>
        <v>55</v>
      </c>
      <c r="B58" s="121">
        <f>'વિદ્યાર્થી માહિતી'!B56</f>
        <v>0</v>
      </c>
      <c r="C58" s="52" t="str">
        <f>IF('વિદ્યાર્થી માહિતી'!C56="","",'વિદ્યાર્થી માહિતી'!C56)</f>
        <v/>
      </c>
      <c r="D58" s="122" t="str">
        <f>IF('વિદ્યાર્થી માહિતી'!C56="","",'સમગ્ર પરિણામ '!I61)</f>
        <v/>
      </c>
      <c r="E58" s="123" t="str">
        <f>IF('વિદ્યાર્થી માહિતી'!C56="","",'સમગ્ર પરિણામ '!V61)</f>
        <v/>
      </c>
      <c r="F58" s="124" t="str">
        <f>IF('વિદ્યાર્થી માહિતી'!C56="","",'સમગ્ર પરિણામ '!AI61)</f>
        <v/>
      </c>
      <c r="G58" s="125" t="str">
        <f>IF('વિદ્યાર્થી માહિતી'!C56="","",'સમગ્ર પરિણામ '!AV61)</f>
        <v/>
      </c>
      <c r="H58" s="126" t="str">
        <f>IF('વિદ્યાર્થી માહિતી'!C56="","",'સમગ્ર પરિણામ '!BI61)</f>
        <v/>
      </c>
      <c r="I58" s="127" t="str">
        <f>IF('વિદ્યાર્થી માહિતી'!C56="","",'સમગ્ર પરિણામ '!BV61)</f>
        <v/>
      </c>
      <c r="J58" s="128" t="str">
        <f>IF('વિદ્યાર્થી માહિતી'!C56="","",'સમગ્ર પરિણામ '!CI61)</f>
        <v/>
      </c>
      <c r="K58" s="129" t="str">
        <f>IF('વિદ્યાર્થી માહિતી'!C56="","",SUM(D58:J58))</f>
        <v/>
      </c>
      <c r="L58" s="138" t="str">
        <f t="shared" si="0"/>
        <v/>
      </c>
    </row>
    <row r="59" spans="1:12" ht="23.25" customHeight="1" x14ac:dyDescent="0.2">
      <c r="A59" s="120">
        <f>'વિદ્યાર્થી માહિતી'!A57</f>
        <v>56</v>
      </c>
      <c r="B59" s="121">
        <f>'વિદ્યાર્થી માહિતી'!B57</f>
        <v>0</v>
      </c>
      <c r="C59" s="52" t="str">
        <f>IF('વિદ્યાર્થી માહિતી'!C57="","",'વિદ્યાર્થી માહિતી'!C57)</f>
        <v/>
      </c>
      <c r="D59" s="122" t="str">
        <f>IF('વિદ્યાર્થી માહિતી'!C57="","",'સમગ્ર પરિણામ '!I62)</f>
        <v/>
      </c>
      <c r="E59" s="123" t="str">
        <f>IF('વિદ્યાર્થી માહિતી'!C57="","",'સમગ્ર પરિણામ '!V62)</f>
        <v/>
      </c>
      <c r="F59" s="124" t="str">
        <f>IF('વિદ્યાર્થી માહિતી'!C57="","",'સમગ્ર પરિણામ '!AI62)</f>
        <v/>
      </c>
      <c r="G59" s="125" t="str">
        <f>IF('વિદ્યાર્થી માહિતી'!C57="","",'સમગ્ર પરિણામ '!AV62)</f>
        <v/>
      </c>
      <c r="H59" s="126" t="str">
        <f>IF('વિદ્યાર્થી માહિતી'!C57="","",'સમગ્ર પરિણામ '!BI62)</f>
        <v/>
      </c>
      <c r="I59" s="127" t="str">
        <f>IF('વિદ્યાર્થી માહિતી'!C57="","",'સમગ્ર પરિણામ '!BV62)</f>
        <v/>
      </c>
      <c r="J59" s="128" t="str">
        <f>IF('વિદ્યાર્થી માહિતી'!C57="","",'સમગ્ર પરિણામ '!CI62)</f>
        <v/>
      </c>
      <c r="K59" s="129" t="str">
        <f>IF('વિદ્યાર્થી માહિતી'!C57="","",SUM(D59:J59))</f>
        <v/>
      </c>
      <c r="L59" s="138" t="str">
        <f t="shared" si="0"/>
        <v/>
      </c>
    </row>
    <row r="60" spans="1:12" ht="23.25" customHeight="1" x14ac:dyDescent="0.2">
      <c r="A60" s="120">
        <f>'વિદ્યાર્થી માહિતી'!A58</f>
        <v>57</v>
      </c>
      <c r="B60" s="121">
        <f>'વિદ્યાર્થી માહિતી'!B58</f>
        <v>0</v>
      </c>
      <c r="C60" s="52" t="str">
        <f>IF('વિદ્યાર્થી માહિતી'!C58="","",'વિદ્યાર્થી માહિતી'!C58)</f>
        <v/>
      </c>
      <c r="D60" s="122" t="str">
        <f>IF('વિદ્યાર્થી માહિતી'!C58="","",'સમગ્ર પરિણામ '!I63)</f>
        <v/>
      </c>
      <c r="E60" s="123" t="str">
        <f>IF('વિદ્યાર્થી માહિતી'!C58="","",'સમગ્ર પરિણામ '!V63)</f>
        <v/>
      </c>
      <c r="F60" s="124" t="str">
        <f>IF('વિદ્યાર્થી માહિતી'!C58="","",'સમગ્ર પરિણામ '!AI63)</f>
        <v/>
      </c>
      <c r="G60" s="125" t="str">
        <f>IF('વિદ્યાર્થી માહિતી'!C58="","",'સમગ્ર પરિણામ '!AV63)</f>
        <v/>
      </c>
      <c r="H60" s="126" t="str">
        <f>IF('વિદ્યાર્થી માહિતી'!C58="","",'સમગ્ર પરિણામ '!BI63)</f>
        <v/>
      </c>
      <c r="I60" s="127" t="str">
        <f>IF('વિદ્યાર્થી માહિતી'!C58="","",'સમગ્ર પરિણામ '!BV63)</f>
        <v/>
      </c>
      <c r="J60" s="128" t="str">
        <f>IF('વિદ્યાર્થી માહિતી'!C58="","",'સમગ્ર પરિણામ '!CI63)</f>
        <v/>
      </c>
      <c r="K60" s="129" t="str">
        <f>IF('વિદ્યાર્થી માહિતી'!C58="","",SUM(D60:J60))</f>
        <v/>
      </c>
      <c r="L60" s="138" t="str">
        <f t="shared" si="0"/>
        <v/>
      </c>
    </row>
    <row r="61" spans="1:12" ht="23.25" customHeight="1" x14ac:dyDescent="0.2">
      <c r="A61" s="120">
        <f>'વિદ્યાર્થી માહિતી'!A59</f>
        <v>58</v>
      </c>
      <c r="B61" s="121">
        <f>'વિદ્યાર્થી માહિતી'!B59</f>
        <v>0</v>
      </c>
      <c r="C61" s="52" t="str">
        <f>IF('વિદ્યાર્થી માહિતી'!C59="","",'વિદ્યાર્થી માહિતી'!C59)</f>
        <v/>
      </c>
      <c r="D61" s="122" t="str">
        <f>IF('વિદ્યાર્થી માહિતી'!C59="","",'સમગ્ર પરિણામ '!I64)</f>
        <v/>
      </c>
      <c r="E61" s="123" t="str">
        <f>IF('વિદ્યાર્થી માહિતી'!C59="","",'સમગ્ર પરિણામ '!V64)</f>
        <v/>
      </c>
      <c r="F61" s="124" t="str">
        <f>IF('વિદ્યાર્થી માહિતી'!C59="","",'સમગ્ર પરિણામ '!AI64)</f>
        <v/>
      </c>
      <c r="G61" s="125" t="str">
        <f>IF('વિદ્યાર્થી માહિતી'!C59="","",'સમગ્ર પરિણામ '!AV64)</f>
        <v/>
      </c>
      <c r="H61" s="126" t="str">
        <f>IF('વિદ્યાર્થી માહિતી'!C59="","",'સમગ્ર પરિણામ '!BI64)</f>
        <v/>
      </c>
      <c r="I61" s="127" t="str">
        <f>IF('વિદ્યાર્થી માહિતી'!C59="","",'સમગ્ર પરિણામ '!BV64)</f>
        <v/>
      </c>
      <c r="J61" s="128" t="str">
        <f>IF('વિદ્યાર્થી માહિતી'!C59="","",'સમગ્ર પરિણામ '!CI64)</f>
        <v/>
      </c>
      <c r="K61" s="129" t="str">
        <f>IF('વિદ્યાર્થી માહિતી'!C59="","",SUM(D61:J61))</f>
        <v/>
      </c>
      <c r="L61" s="138" t="str">
        <f t="shared" si="0"/>
        <v/>
      </c>
    </row>
    <row r="62" spans="1:12" ht="23.25" customHeight="1" x14ac:dyDescent="0.2">
      <c r="A62" s="120">
        <f>'વિદ્યાર્થી માહિતી'!A60</f>
        <v>59</v>
      </c>
      <c r="B62" s="121">
        <f>'વિદ્યાર્થી માહિતી'!B60</f>
        <v>0</v>
      </c>
      <c r="C62" s="52" t="str">
        <f>IF('વિદ્યાર્થી માહિતી'!C60="","",'વિદ્યાર્થી માહિતી'!C60)</f>
        <v/>
      </c>
      <c r="D62" s="122" t="str">
        <f>IF('વિદ્યાર્થી માહિતી'!C60="","",'સમગ્ર પરિણામ '!I65)</f>
        <v/>
      </c>
      <c r="E62" s="123" t="str">
        <f>IF('વિદ્યાર્થી માહિતી'!C60="","",'સમગ્ર પરિણામ '!V65)</f>
        <v/>
      </c>
      <c r="F62" s="124" t="str">
        <f>IF('વિદ્યાર્થી માહિતી'!C60="","",'સમગ્ર પરિણામ '!AI65)</f>
        <v/>
      </c>
      <c r="G62" s="125" t="str">
        <f>IF('વિદ્યાર્થી માહિતી'!C60="","",'સમગ્ર પરિણામ '!AV65)</f>
        <v/>
      </c>
      <c r="H62" s="126" t="str">
        <f>IF('વિદ્યાર્થી માહિતી'!C60="","",'સમગ્ર પરિણામ '!BI65)</f>
        <v/>
      </c>
      <c r="I62" s="127" t="str">
        <f>IF('વિદ્યાર્થી માહિતી'!C60="","",'સમગ્ર પરિણામ '!BV65)</f>
        <v/>
      </c>
      <c r="J62" s="128" t="str">
        <f>IF('વિદ્યાર્થી માહિતી'!C60="","",'સમગ્ર પરિણામ '!CI65)</f>
        <v/>
      </c>
      <c r="K62" s="129" t="str">
        <f>IF('વિદ્યાર્થી માહિતી'!C60="","",SUM(D62:J62))</f>
        <v/>
      </c>
      <c r="L62" s="138" t="str">
        <f t="shared" si="0"/>
        <v/>
      </c>
    </row>
    <row r="63" spans="1:12" ht="23.25" customHeight="1" x14ac:dyDescent="0.2">
      <c r="A63" s="120">
        <f>'વિદ્યાર્થી માહિતી'!A61</f>
        <v>60</v>
      </c>
      <c r="B63" s="121">
        <f>'વિદ્યાર્થી માહિતી'!B61</f>
        <v>0</v>
      </c>
      <c r="C63" s="52" t="str">
        <f>IF('વિદ્યાર્થી માહિતી'!C61="","",'વિદ્યાર્થી માહિતી'!C61)</f>
        <v/>
      </c>
      <c r="D63" s="122" t="str">
        <f>IF('વિદ્યાર્થી માહિતી'!C61="","",'સમગ્ર પરિણામ '!I66)</f>
        <v/>
      </c>
      <c r="E63" s="123" t="str">
        <f>IF('વિદ્યાર્થી માહિતી'!C61="","",'સમગ્ર પરિણામ '!V66)</f>
        <v/>
      </c>
      <c r="F63" s="124" t="str">
        <f>IF('વિદ્યાર્થી માહિતી'!C61="","",'સમગ્ર પરિણામ '!AI66)</f>
        <v/>
      </c>
      <c r="G63" s="125" t="str">
        <f>IF('વિદ્યાર્થી માહિતી'!C61="","",'સમગ્ર પરિણામ '!AV66)</f>
        <v/>
      </c>
      <c r="H63" s="126" t="str">
        <f>IF('વિદ્યાર્થી માહિતી'!C61="","",'સમગ્ર પરિણામ '!BI66)</f>
        <v/>
      </c>
      <c r="I63" s="127" t="str">
        <f>IF('વિદ્યાર્થી માહિતી'!C61="","",'સમગ્ર પરિણામ '!BV66)</f>
        <v/>
      </c>
      <c r="J63" s="128" t="str">
        <f>IF('વિદ્યાર્થી માહિતી'!C61="","",'સમગ્ર પરિણામ '!CI66)</f>
        <v/>
      </c>
      <c r="K63" s="129" t="str">
        <f>IF('વિદ્યાર્થી માહિતી'!C61="","",SUM(D63:J63))</f>
        <v/>
      </c>
      <c r="L63" s="138" t="str">
        <f t="shared" si="0"/>
        <v/>
      </c>
    </row>
    <row r="64" spans="1:12" ht="23.25" customHeight="1" x14ac:dyDescent="0.2">
      <c r="A64" s="120">
        <f>'વિદ્યાર્થી માહિતી'!A62</f>
        <v>61</v>
      </c>
      <c r="B64" s="121">
        <f>'વિદ્યાર્થી માહિતી'!B62</f>
        <v>0</v>
      </c>
      <c r="C64" s="52" t="str">
        <f>IF('વિદ્યાર્થી માહિતી'!C62="","",'વિદ્યાર્થી માહિતી'!C62)</f>
        <v/>
      </c>
      <c r="D64" s="122" t="str">
        <f>IF('વિદ્યાર્થી માહિતી'!C62="","",'સમગ્ર પરિણામ '!I67)</f>
        <v/>
      </c>
      <c r="E64" s="123" t="str">
        <f>IF('વિદ્યાર્થી માહિતી'!C62="","",'સમગ્ર પરિણામ '!V67)</f>
        <v/>
      </c>
      <c r="F64" s="124" t="str">
        <f>IF('વિદ્યાર્થી માહિતી'!C62="","",'સમગ્ર પરિણામ '!AI67)</f>
        <v/>
      </c>
      <c r="G64" s="125" t="str">
        <f>IF('વિદ્યાર્થી માહિતી'!C62="","",'સમગ્ર પરિણામ '!AV67)</f>
        <v/>
      </c>
      <c r="H64" s="126" t="str">
        <f>IF('વિદ્યાર્થી માહિતી'!C62="","",'સમગ્ર પરિણામ '!BI67)</f>
        <v/>
      </c>
      <c r="I64" s="127" t="str">
        <f>IF('વિદ્યાર્થી માહિતી'!C62="","",'સમગ્ર પરિણામ '!BV67)</f>
        <v/>
      </c>
      <c r="J64" s="128" t="str">
        <f>IF('વિદ્યાર્થી માહિતી'!C62="","",'સમગ્ર પરિણામ '!CI67)</f>
        <v/>
      </c>
      <c r="K64" s="129" t="str">
        <f>IF('વિદ્યાર્થી માહિતી'!C62="","",SUM(D64:J64))</f>
        <v/>
      </c>
      <c r="L64" s="138" t="str">
        <f t="shared" si="0"/>
        <v/>
      </c>
    </row>
    <row r="65" spans="1:12" ht="23.25" customHeight="1" x14ac:dyDescent="0.2">
      <c r="A65" s="120">
        <f>'વિદ્યાર્થી માહિતી'!A63</f>
        <v>62</v>
      </c>
      <c r="B65" s="121">
        <f>'વિદ્યાર્થી માહિતી'!B63</f>
        <v>0</v>
      </c>
      <c r="C65" s="52" t="str">
        <f>IF('વિદ્યાર્થી માહિતી'!C63="","",'વિદ્યાર્થી માહિતી'!C63)</f>
        <v/>
      </c>
      <c r="D65" s="122" t="str">
        <f>IF('વિદ્યાર્થી માહિતી'!C63="","",'સમગ્ર પરિણામ '!I68)</f>
        <v/>
      </c>
      <c r="E65" s="123" t="str">
        <f>IF('વિદ્યાર્થી માહિતી'!C63="","",'સમગ્ર પરિણામ '!V68)</f>
        <v/>
      </c>
      <c r="F65" s="124" t="str">
        <f>IF('વિદ્યાર્થી માહિતી'!C63="","",'સમગ્ર પરિણામ '!AI68)</f>
        <v/>
      </c>
      <c r="G65" s="125" t="str">
        <f>IF('વિદ્યાર્થી માહિતી'!C63="","",'સમગ્ર પરિણામ '!AV68)</f>
        <v/>
      </c>
      <c r="H65" s="126" t="str">
        <f>IF('વિદ્યાર્થી માહિતી'!C63="","",'સમગ્ર પરિણામ '!BI68)</f>
        <v/>
      </c>
      <c r="I65" s="127" t="str">
        <f>IF('વિદ્યાર્થી માહિતી'!C63="","",'સમગ્ર પરિણામ '!BV68)</f>
        <v/>
      </c>
      <c r="J65" s="128" t="str">
        <f>IF('વિદ્યાર્થી માહિતી'!C63="","",'સમગ્ર પરિણામ '!CI68)</f>
        <v/>
      </c>
      <c r="K65" s="129" t="str">
        <f>IF('વિદ્યાર્થી માહિતી'!C63="","",SUM(D65:J65))</f>
        <v/>
      </c>
      <c r="L65" s="138" t="str">
        <f t="shared" si="0"/>
        <v/>
      </c>
    </row>
    <row r="66" spans="1:12" ht="23.25" customHeight="1" x14ac:dyDescent="0.2">
      <c r="A66" s="120">
        <f>'વિદ્યાર્થી માહિતી'!A64</f>
        <v>63</v>
      </c>
      <c r="B66" s="121">
        <f>'વિદ્યાર્થી માહિતી'!B64</f>
        <v>0</v>
      </c>
      <c r="C66" s="52" t="str">
        <f>IF('વિદ્યાર્થી માહિતી'!C64="","",'વિદ્યાર્થી માહિતી'!C64)</f>
        <v/>
      </c>
      <c r="D66" s="122" t="str">
        <f>IF('વિદ્યાર્થી માહિતી'!C64="","",'સમગ્ર પરિણામ '!I69)</f>
        <v/>
      </c>
      <c r="E66" s="123" t="str">
        <f>IF('વિદ્યાર્થી માહિતી'!C64="","",'સમગ્ર પરિણામ '!V69)</f>
        <v/>
      </c>
      <c r="F66" s="124" t="str">
        <f>IF('વિદ્યાર્થી માહિતી'!C64="","",'સમગ્ર પરિણામ '!AI69)</f>
        <v/>
      </c>
      <c r="G66" s="125" t="str">
        <f>IF('વિદ્યાર્થી માહિતી'!C64="","",'સમગ્ર પરિણામ '!AV69)</f>
        <v/>
      </c>
      <c r="H66" s="126" t="str">
        <f>IF('વિદ્યાર્થી માહિતી'!C64="","",'સમગ્ર પરિણામ '!BI69)</f>
        <v/>
      </c>
      <c r="I66" s="127" t="str">
        <f>IF('વિદ્યાર્થી માહિતી'!C64="","",'સમગ્ર પરિણામ '!BV69)</f>
        <v/>
      </c>
      <c r="J66" s="128" t="str">
        <f>IF('વિદ્યાર્થી માહિતી'!C64="","",'સમગ્ર પરિણામ '!CI69)</f>
        <v/>
      </c>
      <c r="K66" s="129" t="str">
        <f>IF('વિદ્યાર્થી માહિતી'!C64="","",SUM(D66:J66))</f>
        <v/>
      </c>
      <c r="L66" s="138" t="str">
        <f t="shared" si="0"/>
        <v/>
      </c>
    </row>
    <row r="67" spans="1:12" ht="23.25" customHeight="1" x14ac:dyDescent="0.2">
      <c r="A67" s="120">
        <f>'વિદ્યાર્થી માહિતી'!A65</f>
        <v>64</v>
      </c>
      <c r="B67" s="121">
        <f>'વિદ્યાર્થી માહિતી'!B65</f>
        <v>0</v>
      </c>
      <c r="C67" s="52" t="str">
        <f>IF('વિદ્યાર્થી માહિતી'!C65="","",'વિદ્યાર્થી માહિતી'!C65)</f>
        <v/>
      </c>
      <c r="D67" s="122" t="str">
        <f>IF('વિદ્યાર્થી માહિતી'!C65="","",'સમગ્ર પરિણામ '!I70)</f>
        <v/>
      </c>
      <c r="E67" s="123" t="str">
        <f>IF('વિદ્યાર્થી માહિતી'!C65="","",'સમગ્ર પરિણામ '!V70)</f>
        <v/>
      </c>
      <c r="F67" s="124" t="str">
        <f>IF('વિદ્યાર્થી માહિતી'!C65="","",'સમગ્ર પરિણામ '!AI70)</f>
        <v/>
      </c>
      <c r="G67" s="125" t="str">
        <f>IF('વિદ્યાર્થી માહિતી'!C65="","",'સમગ્ર પરિણામ '!AV70)</f>
        <v/>
      </c>
      <c r="H67" s="126" t="str">
        <f>IF('વિદ્યાર્થી માહિતી'!C65="","",'સમગ્ર પરિણામ '!BI70)</f>
        <v/>
      </c>
      <c r="I67" s="127" t="str">
        <f>IF('વિદ્યાર્થી માહિતી'!C65="","",'સમગ્ર પરિણામ '!BV70)</f>
        <v/>
      </c>
      <c r="J67" s="128" t="str">
        <f>IF('વિદ્યાર્થી માહિતી'!C65="","",'સમગ્ર પરિણામ '!CI70)</f>
        <v/>
      </c>
      <c r="K67" s="129" t="str">
        <f>IF('વિદ્યાર્થી માહિતી'!C65="","",SUM(D67:J67))</f>
        <v/>
      </c>
      <c r="L67" s="138" t="str">
        <f t="shared" si="0"/>
        <v/>
      </c>
    </row>
    <row r="68" spans="1:12" ht="23.25" customHeight="1" x14ac:dyDescent="0.2">
      <c r="A68" s="120">
        <f>'વિદ્યાર્થી માહિતી'!A66</f>
        <v>65</v>
      </c>
      <c r="B68" s="121">
        <f>'વિદ્યાર્થી માહિતી'!B66</f>
        <v>0</v>
      </c>
      <c r="C68" s="52" t="str">
        <f>IF('વિદ્યાર્થી માહિતી'!C66="","",'વિદ્યાર્થી માહિતી'!C66)</f>
        <v/>
      </c>
      <c r="D68" s="122" t="str">
        <f>IF('વિદ્યાર્થી માહિતી'!C66="","",'સમગ્ર પરિણામ '!I71)</f>
        <v/>
      </c>
      <c r="E68" s="123" t="str">
        <f>IF('વિદ્યાર્થી માહિતી'!C66="","",'સમગ્ર પરિણામ '!V71)</f>
        <v/>
      </c>
      <c r="F68" s="124" t="str">
        <f>IF('વિદ્યાર્થી માહિતી'!C66="","",'સમગ્ર પરિણામ '!AI71)</f>
        <v/>
      </c>
      <c r="G68" s="125" t="str">
        <f>IF('વિદ્યાર્થી માહિતી'!C66="","",'સમગ્ર પરિણામ '!AV71)</f>
        <v/>
      </c>
      <c r="H68" s="126" t="str">
        <f>IF('વિદ્યાર્થી માહિતી'!C66="","",'સમગ્ર પરિણામ '!BI71)</f>
        <v/>
      </c>
      <c r="I68" s="127" t="str">
        <f>IF('વિદ્યાર્થી માહિતી'!C66="","",'સમગ્ર પરિણામ '!BV71)</f>
        <v/>
      </c>
      <c r="J68" s="128" t="str">
        <f>IF('વિદ્યાર્થી માહિતી'!C66="","",'સમગ્ર પરિણામ '!CI71)</f>
        <v/>
      </c>
      <c r="K68" s="129" t="str">
        <f>IF('વિદ્યાર્થી માહિતી'!C66="","",SUM(D68:J68))</f>
        <v/>
      </c>
      <c r="L68" s="138" t="str">
        <f t="shared" si="0"/>
        <v/>
      </c>
    </row>
    <row r="69" spans="1:12" ht="23.25" customHeight="1" x14ac:dyDescent="0.2">
      <c r="A69" s="120">
        <f>'વિદ્યાર્થી માહિતી'!A67</f>
        <v>66</v>
      </c>
      <c r="B69" s="121">
        <f>'વિદ્યાર્થી માહિતી'!B67</f>
        <v>0</v>
      </c>
      <c r="C69" s="52" t="str">
        <f>IF('વિદ્યાર્થી માહિતી'!C67="","",'વિદ્યાર્થી માહિતી'!C67)</f>
        <v/>
      </c>
      <c r="D69" s="122" t="str">
        <f>IF('વિદ્યાર્થી માહિતી'!C67="","",'સમગ્ર પરિણામ '!I72)</f>
        <v/>
      </c>
      <c r="E69" s="123" t="str">
        <f>IF('વિદ્યાર્થી માહિતી'!C67="","",'સમગ્ર પરિણામ '!V72)</f>
        <v/>
      </c>
      <c r="F69" s="124" t="str">
        <f>IF('વિદ્યાર્થી માહિતી'!C67="","",'સમગ્ર પરિણામ '!AI72)</f>
        <v/>
      </c>
      <c r="G69" s="125" t="str">
        <f>IF('વિદ્યાર્થી માહિતી'!C67="","",'સમગ્ર પરિણામ '!AV72)</f>
        <v/>
      </c>
      <c r="H69" s="126" t="str">
        <f>IF('વિદ્યાર્થી માહિતી'!C67="","",'સમગ્ર પરિણામ '!BI72)</f>
        <v/>
      </c>
      <c r="I69" s="127" t="str">
        <f>IF('વિદ્યાર્થી માહિતી'!C67="","",'સમગ્ર પરિણામ '!BV72)</f>
        <v/>
      </c>
      <c r="J69" s="128" t="str">
        <f>IF('વિદ્યાર્થી માહિતી'!C67="","",'સમગ્ર પરિણામ '!CI72)</f>
        <v/>
      </c>
      <c r="K69" s="129" t="str">
        <f>IF('વિદ્યાર્થી માહિતી'!C67="","",SUM(D69:J69))</f>
        <v/>
      </c>
      <c r="L69" s="138" t="str">
        <f t="shared" ref="L69:L103" si="1">IF(C69="","",(K69/7))</f>
        <v/>
      </c>
    </row>
    <row r="70" spans="1:12" ht="23.25" customHeight="1" x14ac:dyDescent="0.2">
      <c r="A70" s="120">
        <f>'વિદ્યાર્થી માહિતી'!A68</f>
        <v>67</v>
      </c>
      <c r="B70" s="121">
        <f>'વિદ્યાર્થી માહિતી'!B68</f>
        <v>0</v>
      </c>
      <c r="C70" s="52" t="str">
        <f>IF('વિદ્યાર્થી માહિતી'!C68="","",'વિદ્યાર્થી માહિતી'!C68)</f>
        <v/>
      </c>
      <c r="D70" s="122" t="str">
        <f>IF('વિદ્યાર્થી માહિતી'!C68="","",'સમગ્ર પરિણામ '!I73)</f>
        <v/>
      </c>
      <c r="E70" s="123" t="str">
        <f>IF('વિદ્યાર્થી માહિતી'!C68="","",'સમગ્ર પરિણામ '!V73)</f>
        <v/>
      </c>
      <c r="F70" s="124" t="str">
        <f>IF('વિદ્યાર્થી માહિતી'!C68="","",'સમગ્ર પરિણામ '!AI73)</f>
        <v/>
      </c>
      <c r="G70" s="125" t="str">
        <f>IF('વિદ્યાર્થી માહિતી'!C68="","",'સમગ્ર પરિણામ '!AV73)</f>
        <v/>
      </c>
      <c r="H70" s="126" t="str">
        <f>IF('વિદ્યાર્થી માહિતી'!C68="","",'સમગ્ર પરિણામ '!BI73)</f>
        <v/>
      </c>
      <c r="I70" s="127" t="str">
        <f>IF('વિદ્યાર્થી માહિતી'!C68="","",'સમગ્ર પરિણામ '!BV73)</f>
        <v/>
      </c>
      <c r="J70" s="128" t="str">
        <f>IF('વિદ્યાર્થી માહિતી'!C68="","",'સમગ્ર પરિણામ '!CI73)</f>
        <v/>
      </c>
      <c r="K70" s="129" t="str">
        <f>IF('વિદ્યાર્થી માહિતી'!C68="","",SUM(D70:J70))</f>
        <v/>
      </c>
      <c r="L70" s="138" t="str">
        <f t="shared" si="1"/>
        <v/>
      </c>
    </row>
    <row r="71" spans="1:12" ht="23.25" customHeight="1" x14ac:dyDescent="0.2">
      <c r="A71" s="120">
        <f>'વિદ્યાર્થી માહિતી'!A69</f>
        <v>68</v>
      </c>
      <c r="B71" s="121">
        <f>'વિદ્યાર્થી માહિતી'!B69</f>
        <v>0</v>
      </c>
      <c r="C71" s="52" t="str">
        <f>IF('વિદ્યાર્થી માહિતી'!C69="","",'વિદ્યાર્થી માહિતી'!C69)</f>
        <v/>
      </c>
      <c r="D71" s="122" t="str">
        <f>IF('વિદ્યાર્થી માહિતી'!C69="","",'સમગ્ર પરિણામ '!I74)</f>
        <v/>
      </c>
      <c r="E71" s="123" t="str">
        <f>IF('વિદ્યાર્થી માહિતી'!C69="","",'સમગ્ર પરિણામ '!V74)</f>
        <v/>
      </c>
      <c r="F71" s="124" t="str">
        <f>IF('વિદ્યાર્થી માહિતી'!C69="","",'સમગ્ર પરિણામ '!AI74)</f>
        <v/>
      </c>
      <c r="G71" s="125" t="str">
        <f>IF('વિદ્યાર્થી માહિતી'!C69="","",'સમગ્ર પરિણામ '!AV74)</f>
        <v/>
      </c>
      <c r="H71" s="126" t="str">
        <f>IF('વિદ્યાર્થી માહિતી'!C69="","",'સમગ્ર પરિણામ '!BI74)</f>
        <v/>
      </c>
      <c r="I71" s="127" t="str">
        <f>IF('વિદ્યાર્થી માહિતી'!C69="","",'સમગ્ર પરિણામ '!BV74)</f>
        <v/>
      </c>
      <c r="J71" s="128" t="str">
        <f>IF('વિદ્યાર્થી માહિતી'!C69="","",'સમગ્ર પરિણામ '!CI74)</f>
        <v/>
      </c>
      <c r="K71" s="129" t="str">
        <f>IF('વિદ્યાર્થી માહિતી'!C69="","",SUM(D71:J71))</f>
        <v/>
      </c>
      <c r="L71" s="138" t="str">
        <f t="shared" si="1"/>
        <v/>
      </c>
    </row>
    <row r="72" spans="1:12" ht="23.25" customHeight="1" x14ac:dyDescent="0.2">
      <c r="A72" s="120">
        <f>'વિદ્યાર્થી માહિતી'!A70</f>
        <v>69</v>
      </c>
      <c r="B72" s="121">
        <f>'વિદ્યાર્થી માહિતી'!B70</f>
        <v>0</v>
      </c>
      <c r="C72" s="52" t="str">
        <f>IF('વિદ્યાર્થી માહિતી'!C70="","",'વિદ્યાર્થી માહિતી'!C70)</f>
        <v/>
      </c>
      <c r="D72" s="122" t="str">
        <f>IF('વિદ્યાર્થી માહિતી'!C70="","",'સમગ્ર પરિણામ '!I75)</f>
        <v/>
      </c>
      <c r="E72" s="123" t="str">
        <f>IF('વિદ્યાર્થી માહિતી'!C70="","",'સમગ્ર પરિણામ '!V75)</f>
        <v/>
      </c>
      <c r="F72" s="124" t="str">
        <f>IF('વિદ્યાર્થી માહિતી'!C70="","",'સમગ્ર પરિણામ '!AI75)</f>
        <v/>
      </c>
      <c r="G72" s="125" t="str">
        <f>IF('વિદ્યાર્થી માહિતી'!C70="","",'સમગ્ર પરિણામ '!AV75)</f>
        <v/>
      </c>
      <c r="H72" s="126" t="str">
        <f>IF('વિદ્યાર્થી માહિતી'!C70="","",'સમગ્ર પરિણામ '!BI75)</f>
        <v/>
      </c>
      <c r="I72" s="127" t="str">
        <f>IF('વિદ્યાર્થી માહિતી'!C70="","",'સમગ્ર પરિણામ '!BV75)</f>
        <v/>
      </c>
      <c r="J72" s="128" t="str">
        <f>IF('વિદ્યાર્થી માહિતી'!C70="","",'સમગ્ર પરિણામ '!CI75)</f>
        <v/>
      </c>
      <c r="K72" s="129" t="str">
        <f>IF('વિદ્યાર્થી માહિતી'!C70="","",SUM(D72:J72))</f>
        <v/>
      </c>
      <c r="L72" s="138" t="str">
        <f t="shared" si="1"/>
        <v/>
      </c>
    </row>
    <row r="73" spans="1:12" ht="23.25" customHeight="1" x14ac:dyDescent="0.2">
      <c r="A73" s="120">
        <f>'વિદ્યાર્થી માહિતી'!A71</f>
        <v>70</v>
      </c>
      <c r="B73" s="121">
        <f>'વિદ્યાર્થી માહિતી'!B71</f>
        <v>0</v>
      </c>
      <c r="C73" s="52" t="str">
        <f>IF('વિદ્યાર્થી માહિતી'!C71="","",'વિદ્યાર્થી માહિતી'!C71)</f>
        <v/>
      </c>
      <c r="D73" s="122" t="str">
        <f>IF('વિદ્યાર્થી માહિતી'!C71="","",'સમગ્ર પરિણામ '!I76)</f>
        <v/>
      </c>
      <c r="E73" s="123" t="str">
        <f>IF('વિદ્યાર્થી માહિતી'!C71="","",'સમગ્ર પરિણામ '!V76)</f>
        <v/>
      </c>
      <c r="F73" s="124" t="str">
        <f>IF('વિદ્યાર્થી માહિતી'!C71="","",'સમગ્ર પરિણામ '!AI76)</f>
        <v/>
      </c>
      <c r="G73" s="125" t="str">
        <f>IF('વિદ્યાર્થી માહિતી'!C71="","",'સમગ્ર પરિણામ '!AV76)</f>
        <v/>
      </c>
      <c r="H73" s="126" t="str">
        <f>IF('વિદ્યાર્થી માહિતી'!C71="","",'સમગ્ર પરિણામ '!BI76)</f>
        <v/>
      </c>
      <c r="I73" s="127" t="str">
        <f>IF('વિદ્યાર્થી માહિતી'!C71="","",'સમગ્ર પરિણામ '!BV76)</f>
        <v/>
      </c>
      <c r="J73" s="128" t="str">
        <f>IF('વિદ્યાર્થી માહિતી'!C71="","",'સમગ્ર પરિણામ '!CI76)</f>
        <v/>
      </c>
      <c r="K73" s="129" t="str">
        <f>IF('વિદ્યાર્થી માહિતી'!C71="","",SUM(D73:J73))</f>
        <v/>
      </c>
      <c r="L73" s="138" t="str">
        <f t="shared" si="1"/>
        <v/>
      </c>
    </row>
    <row r="74" spans="1:12" ht="23.25" customHeight="1" x14ac:dyDescent="0.2">
      <c r="A74" s="120">
        <f>'વિદ્યાર્થી માહિતી'!A72</f>
        <v>71</v>
      </c>
      <c r="B74" s="121">
        <f>'વિદ્યાર્થી માહિતી'!B72</f>
        <v>0</v>
      </c>
      <c r="C74" s="52" t="str">
        <f>IF('વિદ્યાર્થી માહિતી'!C72="","",'વિદ્યાર્થી માહિતી'!C72)</f>
        <v/>
      </c>
      <c r="D74" s="122" t="str">
        <f>IF('વિદ્યાર્થી માહિતી'!C72="","",'સમગ્ર પરિણામ '!I77)</f>
        <v/>
      </c>
      <c r="E74" s="123" t="str">
        <f>IF('વિદ્યાર્થી માહિતી'!C72="","",'સમગ્ર પરિણામ '!V77)</f>
        <v/>
      </c>
      <c r="F74" s="124" t="str">
        <f>IF('વિદ્યાર્થી માહિતી'!C72="","",'સમગ્ર પરિણામ '!AI77)</f>
        <v/>
      </c>
      <c r="G74" s="125" t="str">
        <f>IF('વિદ્યાર્થી માહિતી'!C72="","",'સમગ્ર પરિણામ '!AV77)</f>
        <v/>
      </c>
      <c r="H74" s="126" t="str">
        <f>IF('વિદ્યાર્થી માહિતી'!C72="","",'સમગ્ર પરિણામ '!BI77)</f>
        <v/>
      </c>
      <c r="I74" s="127" t="str">
        <f>IF('વિદ્યાર્થી માહિતી'!C72="","",'સમગ્ર પરિણામ '!BV77)</f>
        <v/>
      </c>
      <c r="J74" s="128" t="str">
        <f>IF('વિદ્યાર્થી માહિતી'!C72="","",'સમગ્ર પરિણામ '!CI77)</f>
        <v/>
      </c>
      <c r="K74" s="129" t="str">
        <f>IF('વિદ્યાર્થી માહિતી'!C72="","",SUM(D74:J74))</f>
        <v/>
      </c>
      <c r="L74" s="138" t="str">
        <f t="shared" si="1"/>
        <v/>
      </c>
    </row>
    <row r="75" spans="1:12" ht="23.25" customHeight="1" x14ac:dyDescent="0.2">
      <c r="A75" s="120">
        <f>'વિદ્યાર્થી માહિતી'!A73</f>
        <v>72</v>
      </c>
      <c r="B75" s="121">
        <f>'વિદ્યાર્થી માહિતી'!B73</f>
        <v>0</v>
      </c>
      <c r="C75" s="52" t="str">
        <f>IF('વિદ્યાર્થી માહિતી'!C73="","",'વિદ્યાર્થી માહિતી'!C73)</f>
        <v/>
      </c>
      <c r="D75" s="122" t="str">
        <f>IF('વિદ્યાર્થી માહિતી'!C73="","",'સમગ્ર પરિણામ '!I78)</f>
        <v/>
      </c>
      <c r="E75" s="123" t="str">
        <f>IF('વિદ્યાર્થી માહિતી'!C73="","",'સમગ્ર પરિણામ '!V78)</f>
        <v/>
      </c>
      <c r="F75" s="124" t="str">
        <f>IF('વિદ્યાર્થી માહિતી'!C73="","",'સમગ્ર પરિણામ '!AI78)</f>
        <v/>
      </c>
      <c r="G75" s="125" t="str">
        <f>IF('વિદ્યાર્થી માહિતી'!C73="","",'સમગ્ર પરિણામ '!AV78)</f>
        <v/>
      </c>
      <c r="H75" s="126" t="str">
        <f>IF('વિદ્યાર્થી માહિતી'!C73="","",'સમગ્ર પરિણામ '!BI78)</f>
        <v/>
      </c>
      <c r="I75" s="127" t="str">
        <f>IF('વિદ્યાર્થી માહિતી'!C73="","",'સમગ્ર પરિણામ '!BV78)</f>
        <v/>
      </c>
      <c r="J75" s="128" t="str">
        <f>IF('વિદ્યાર્થી માહિતી'!C73="","",'સમગ્ર પરિણામ '!CI78)</f>
        <v/>
      </c>
      <c r="K75" s="129" t="str">
        <f>IF('વિદ્યાર્થી માહિતી'!C73="","",SUM(D75:J75))</f>
        <v/>
      </c>
      <c r="L75" s="138" t="str">
        <f t="shared" si="1"/>
        <v/>
      </c>
    </row>
    <row r="76" spans="1:12" ht="23.25" customHeight="1" x14ac:dyDescent="0.2">
      <c r="A76" s="120">
        <f>'વિદ્યાર્થી માહિતી'!A74</f>
        <v>73</v>
      </c>
      <c r="B76" s="121">
        <f>'વિદ્યાર્થી માહિતી'!B74</f>
        <v>0</v>
      </c>
      <c r="C76" s="52" t="str">
        <f>IF('વિદ્યાર્થી માહિતી'!C74="","",'વિદ્યાર્થી માહિતી'!C74)</f>
        <v/>
      </c>
      <c r="D76" s="122" t="str">
        <f>IF('વિદ્યાર્થી માહિતી'!C74="","",'સમગ્ર પરિણામ '!I79)</f>
        <v/>
      </c>
      <c r="E76" s="123" t="str">
        <f>IF('વિદ્યાર્થી માહિતી'!C74="","",'સમગ્ર પરિણામ '!V79)</f>
        <v/>
      </c>
      <c r="F76" s="124" t="str">
        <f>IF('વિદ્યાર્થી માહિતી'!C74="","",'સમગ્ર પરિણામ '!AI79)</f>
        <v/>
      </c>
      <c r="G76" s="125" t="str">
        <f>IF('વિદ્યાર્થી માહિતી'!C74="","",'સમગ્ર પરિણામ '!AV79)</f>
        <v/>
      </c>
      <c r="H76" s="126" t="str">
        <f>IF('વિદ્યાર્થી માહિતી'!C74="","",'સમગ્ર પરિણામ '!BI79)</f>
        <v/>
      </c>
      <c r="I76" s="127" t="str">
        <f>IF('વિદ્યાર્થી માહિતી'!C74="","",'સમગ્ર પરિણામ '!BV79)</f>
        <v/>
      </c>
      <c r="J76" s="128" t="str">
        <f>IF('વિદ્યાર્થી માહિતી'!C74="","",'સમગ્ર પરિણામ '!CI79)</f>
        <v/>
      </c>
      <c r="K76" s="129" t="str">
        <f>IF('વિદ્યાર્થી માહિતી'!C74="","",SUM(D76:J76))</f>
        <v/>
      </c>
      <c r="L76" s="138" t="str">
        <f t="shared" si="1"/>
        <v/>
      </c>
    </row>
    <row r="77" spans="1:12" ht="23.25" customHeight="1" x14ac:dyDescent="0.2">
      <c r="A77" s="120">
        <f>'વિદ્યાર્થી માહિતી'!A75</f>
        <v>74</v>
      </c>
      <c r="B77" s="121">
        <f>'વિદ્યાર્થી માહિતી'!B75</f>
        <v>0</v>
      </c>
      <c r="C77" s="52" t="str">
        <f>IF('વિદ્યાર્થી માહિતી'!C75="","",'વિદ્યાર્થી માહિતી'!C75)</f>
        <v/>
      </c>
      <c r="D77" s="122" t="str">
        <f>IF('વિદ્યાર્થી માહિતી'!C75="","",'સમગ્ર પરિણામ '!I80)</f>
        <v/>
      </c>
      <c r="E77" s="123" t="str">
        <f>IF('વિદ્યાર્થી માહિતી'!C75="","",'સમગ્ર પરિણામ '!V80)</f>
        <v/>
      </c>
      <c r="F77" s="124" t="str">
        <f>IF('વિદ્યાર્થી માહિતી'!C75="","",'સમગ્ર પરિણામ '!AI80)</f>
        <v/>
      </c>
      <c r="G77" s="125" t="str">
        <f>IF('વિદ્યાર્થી માહિતી'!C75="","",'સમગ્ર પરિણામ '!AV80)</f>
        <v/>
      </c>
      <c r="H77" s="126" t="str">
        <f>IF('વિદ્યાર્થી માહિતી'!C75="","",'સમગ્ર પરિણામ '!BI80)</f>
        <v/>
      </c>
      <c r="I77" s="127" t="str">
        <f>IF('વિદ્યાર્થી માહિતી'!C75="","",'સમગ્ર પરિણામ '!BV80)</f>
        <v/>
      </c>
      <c r="J77" s="128" t="str">
        <f>IF('વિદ્યાર્થી માહિતી'!C75="","",'સમગ્ર પરિણામ '!CI80)</f>
        <v/>
      </c>
      <c r="K77" s="129" t="str">
        <f>IF('વિદ્યાર્થી માહિતી'!C75="","",SUM(D77:J77))</f>
        <v/>
      </c>
      <c r="L77" s="138" t="str">
        <f t="shared" si="1"/>
        <v/>
      </c>
    </row>
    <row r="78" spans="1:12" ht="23.25" customHeight="1" x14ac:dyDescent="0.2">
      <c r="A78" s="120">
        <f>'વિદ્યાર્થી માહિતી'!A76</f>
        <v>75</v>
      </c>
      <c r="B78" s="121">
        <f>'વિદ્યાર્થી માહિતી'!B76</f>
        <v>0</v>
      </c>
      <c r="C78" s="52" t="str">
        <f>IF('વિદ્યાર્થી માહિતી'!C76="","",'વિદ્યાર્થી માહિતી'!C76)</f>
        <v/>
      </c>
      <c r="D78" s="122" t="str">
        <f>IF('વિદ્યાર્થી માહિતી'!C76="","",'સમગ્ર પરિણામ '!I81)</f>
        <v/>
      </c>
      <c r="E78" s="123" t="str">
        <f>IF('વિદ્યાર્થી માહિતી'!C76="","",'સમગ્ર પરિણામ '!V81)</f>
        <v/>
      </c>
      <c r="F78" s="124" t="str">
        <f>IF('વિદ્યાર્થી માહિતી'!C76="","",'સમગ્ર પરિણામ '!AI81)</f>
        <v/>
      </c>
      <c r="G78" s="125" t="str">
        <f>IF('વિદ્યાર્થી માહિતી'!C76="","",'સમગ્ર પરિણામ '!AV81)</f>
        <v/>
      </c>
      <c r="H78" s="126" t="str">
        <f>IF('વિદ્યાર્થી માહિતી'!C76="","",'સમગ્ર પરિણામ '!BI81)</f>
        <v/>
      </c>
      <c r="I78" s="127" t="str">
        <f>IF('વિદ્યાર્થી માહિતી'!C76="","",'સમગ્ર પરિણામ '!BV81)</f>
        <v/>
      </c>
      <c r="J78" s="128" t="str">
        <f>IF('વિદ્યાર્થી માહિતી'!C76="","",'સમગ્ર પરિણામ '!CI81)</f>
        <v/>
      </c>
      <c r="K78" s="129" t="str">
        <f>IF('વિદ્યાર્થી માહિતી'!C76="","",SUM(D78:J78))</f>
        <v/>
      </c>
      <c r="L78" s="138" t="str">
        <f t="shared" si="1"/>
        <v/>
      </c>
    </row>
    <row r="79" spans="1:12" ht="23.25" customHeight="1" x14ac:dyDescent="0.2">
      <c r="A79" s="120">
        <f>'વિદ્યાર્થી માહિતી'!A77</f>
        <v>76</v>
      </c>
      <c r="B79" s="121">
        <f>'વિદ્યાર્થી માહિતી'!B77</f>
        <v>0</v>
      </c>
      <c r="C79" s="52" t="str">
        <f>IF('વિદ્યાર્થી માહિતી'!C77="","",'વિદ્યાર્થી માહિતી'!C77)</f>
        <v/>
      </c>
      <c r="D79" s="122" t="str">
        <f>IF('વિદ્યાર્થી માહિતી'!C77="","",'સમગ્ર પરિણામ '!I82)</f>
        <v/>
      </c>
      <c r="E79" s="123" t="str">
        <f>IF('વિદ્યાર્થી માહિતી'!C77="","",'સમગ્ર પરિણામ '!V82)</f>
        <v/>
      </c>
      <c r="F79" s="124" t="str">
        <f>IF('વિદ્યાર્થી માહિતી'!C77="","",'સમગ્ર પરિણામ '!AI82)</f>
        <v/>
      </c>
      <c r="G79" s="125" t="str">
        <f>IF('વિદ્યાર્થી માહિતી'!C77="","",'સમગ્ર પરિણામ '!AV82)</f>
        <v/>
      </c>
      <c r="H79" s="126" t="str">
        <f>IF('વિદ્યાર્થી માહિતી'!C77="","",'સમગ્ર પરિણામ '!BI82)</f>
        <v/>
      </c>
      <c r="I79" s="127" t="str">
        <f>IF('વિદ્યાર્થી માહિતી'!C77="","",'સમગ્ર પરિણામ '!BV82)</f>
        <v/>
      </c>
      <c r="J79" s="128" t="str">
        <f>IF('વિદ્યાર્થી માહિતી'!C77="","",'સમગ્ર પરિણામ '!CI82)</f>
        <v/>
      </c>
      <c r="K79" s="129" t="str">
        <f>IF('વિદ્યાર્થી માહિતી'!C77="","",SUM(D79:J79))</f>
        <v/>
      </c>
      <c r="L79" s="138" t="str">
        <f t="shared" si="1"/>
        <v/>
      </c>
    </row>
    <row r="80" spans="1:12" ht="23.25" customHeight="1" x14ac:dyDescent="0.2">
      <c r="A80" s="120">
        <f>'વિદ્યાર્થી માહિતી'!A78</f>
        <v>77</v>
      </c>
      <c r="B80" s="121">
        <f>'વિદ્યાર્થી માહિતી'!B78</f>
        <v>0</v>
      </c>
      <c r="C80" s="52" t="str">
        <f>IF('વિદ્યાર્થી માહિતી'!C78="","",'વિદ્યાર્થી માહિતી'!C78)</f>
        <v/>
      </c>
      <c r="D80" s="122" t="str">
        <f>IF('વિદ્યાર્થી માહિતી'!C78="","",'સમગ્ર પરિણામ '!I83)</f>
        <v/>
      </c>
      <c r="E80" s="123" t="str">
        <f>IF('વિદ્યાર્થી માહિતી'!C78="","",'સમગ્ર પરિણામ '!V83)</f>
        <v/>
      </c>
      <c r="F80" s="124" t="str">
        <f>IF('વિદ્યાર્થી માહિતી'!C78="","",'સમગ્ર પરિણામ '!AI83)</f>
        <v/>
      </c>
      <c r="G80" s="125" t="str">
        <f>IF('વિદ્યાર્થી માહિતી'!C78="","",'સમગ્ર પરિણામ '!AV83)</f>
        <v/>
      </c>
      <c r="H80" s="126" t="str">
        <f>IF('વિદ્યાર્થી માહિતી'!C78="","",'સમગ્ર પરિણામ '!BI83)</f>
        <v/>
      </c>
      <c r="I80" s="127" t="str">
        <f>IF('વિદ્યાર્થી માહિતી'!C78="","",'સમગ્ર પરિણામ '!BV83)</f>
        <v/>
      </c>
      <c r="J80" s="128" t="str">
        <f>IF('વિદ્યાર્થી માહિતી'!C78="","",'સમગ્ર પરિણામ '!CI83)</f>
        <v/>
      </c>
      <c r="K80" s="129" t="str">
        <f>IF('વિદ્યાર્થી માહિતી'!C78="","",SUM(D80:J80))</f>
        <v/>
      </c>
      <c r="L80" s="138" t="str">
        <f t="shared" si="1"/>
        <v/>
      </c>
    </row>
    <row r="81" spans="1:12" ht="23.25" customHeight="1" x14ac:dyDescent="0.2">
      <c r="A81" s="120">
        <f>'વિદ્યાર્થી માહિતી'!A79</f>
        <v>78</v>
      </c>
      <c r="B81" s="121">
        <f>'વિદ્યાર્થી માહિતી'!B79</f>
        <v>0</v>
      </c>
      <c r="C81" s="52" t="str">
        <f>IF('વિદ્યાર્થી માહિતી'!C79="","",'વિદ્યાર્થી માહિતી'!C79)</f>
        <v/>
      </c>
      <c r="D81" s="122" t="str">
        <f>IF('વિદ્યાર્થી માહિતી'!C79="","",'સમગ્ર પરિણામ '!I84)</f>
        <v/>
      </c>
      <c r="E81" s="123" t="str">
        <f>IF('વિદ્યાર્થી માહિતી'!C79="","",'સમગ્ર પરિણામ '!V84)</f>
        <v/>
      </c>
      <c r="F81" s="124" t="str">
        <f>IF('વિદ્યાર્થી માહિતી'!C79="","",'સમગ્ર પરિણામ '!AI84)</f>
        <v/>
      </c>
      <c r="G81" s="125" t="str">
        <f>IF('વિદ્યાર્થી માહિતી'!C79="","",'સમગ્ર પરિણામ '!AV84)</f>
        <v/>
      </c>
      <c r="H81" s="126" t="str">
        <f>IF('વિદ્યાર્થી માહિતી'!C79="","",'સમગ્ર પરિણામ '!BI84)</f>
        <v/>
      </c>
      <c r="I81" s="127" t="str">
        <f>IF('વિદ્યાર્થી માહિતી'!C79="","",'સમગ્ર પરિણામ '!BV84)</f>
        <v/>
      </c>
      <c r="J81" s="128" t="str">
        <f>IF('વિદ્યાર્થી માહિતી'!C79="","",'સમગ્ર પરિણામ '!CI84)</f>
        <v/>
      </c>
      <c r="K81" s="129" t="str">
        <f>IF('વિદ્યાર્થી માહિતી'!C79="","",SUM(D81:J81))</f>
        <v/>
      </c>
      <c r="L81" s="138" t="str">
        <f t="shared" si="1"/>
        <v/>
      </c>
    </row>
    <row r="82" spans="1:12" ht="23.25" customHeight="1" x14ac:dyDescent="0.2">
      <c r="A82" s="120">
        <f>'વિદ્યાર્થી માહિતી'!A80</f>
        <v>79</v>
      </c>
      <c r="B82" s="121">
        <f>'વિદ્યાર્થી માહિતી'!B80</f>
        <v>0</v>
      </c>
      <c r="C82" s="52" t="str">
        <f>IF('વિદ્યાર્થી માહિતી'!C80="","",'વિદ્યાર્થી માહિતી'!C80)</f>
        <v/>
      </c>
      <c r="D82" s="122" t="str">
        <f>IF('વિદ્યાર્થી માહિતી'!C80="","",'સમગ્ર પરિણામ '!I85)</f>
        <v/>
      </c>
      <c r="E82" s="123" t="str">
        <f>IF('વિદ્યાર્થી માહિતી'!C80="","",'સમગ્ર પરિણામ '!V85)</f>
        <v/>
      </c>
      <c r="F82" s="124" t="str">
        <f>IF('વિદ્યાર્થી માહિતી'!C80="","",'સમગ્ર પરિણામ '!AI85)</f>
        <v/>
      </c>
      <c r="G82" s="125" t="str">
        <f>IF('વિદ્યાર્થી માહિતી'!C80="","",'સમગ્ર પરિણામ '!AV85)</f>
        <v/>
      </c>
      <c r="H82" s="126" t="str">
        <f>IF('વિદ્યાર્થી માહિતી'!C80="","",'સમગ્ર પરિણામ '!BI85)</f>
        <v/>
      </c>
      <c r="I82" s="127" t="str">
        <f>IF('વિદ્યાર્થી માહિતી'!C80="","",'સમગ્ર પરિણામ '!BV85)</f>
        <v/>
      </c>
      <c r="J82" s="128" t="str">
        <f>IF('વિદ્યાર્થી માહિતી'!C80="","",'સમગ્ર પરિણામ '!CI85)</f>
        <v/>
      </c>
      <c r="K82" s="129" t="str">
        <f>IF('વિદ્યાર્થી માહિતી'!C80="","",SUM(D82:J82))</f>
        <v/>
      </c>
      <c r="L82" s="138" t="str">
        <f t="shared" si="1"/>
        <v/>
      </c>
    </row>
    <row r="83" spans="1:12" ht="23.25" customHeight="1" x14ac:dyDescent="0.2">
      <c r="A83" s="120">
        <f>'વિદ્યાર્થી માહિતી'!A81</f>
        <v>80</v>
      </c>
      <c r="B83" s="121">
        <f>'વિદ્યાર્થી માહિતી'!B81</f>
        <v>0</v>
      </c>
      <c r="C83" s="52" t="str">
        <f>IF('વિદ્યાર્થી માહિતી'!C81="","",'વિદ્યાર્થી માહિતી'!C81)</f>
        <v/>
      </c>
      <c r="D83" s="122" t="str">
        <f>IF('વિદ્યાર્થી માહિતી'!C81="","",'સમગ્ર પરિણામ '!I86)</f>
        <v/>
      </c>
      <c r="E83" s="123" t="str">
        <f>IF('વિદ્યાર્થી માહિતી'!C81="","",'સમગ્ર પરિણામ '!V86)</f>
        <v/>
      </c>
      <c r="F83" s="124" t="str">
        <f>IF('વિદ્યાર્થી માહિતી'!C81="","",'સમગ્ર પરિણામ '!AI86)</f>
        <v/>
      </c>
      <c r="G83" s="125" t="str">
        <f>IF('વિદ્યાર્થી માહિતી'!C81="","",'સમગ્ર પરિણામ '!AV86)</f>
        <v/>
      </c>
      <c r="H83" s="126" t="str">
        <f>IF('વિદ્યાર્થી માહિતી'!C81="","",'સમગ્ર પરિણામ '!BI86)</f>
        <v/>
      </c>
      <c r="I83" s="127" t="str">
        <f>IF('વિદ્યાર્થી માહિતી'!C81="","",'સમગ્ર પરિણામ '!BV86)</f>
        <v/>
      </c>
      <c r="J83" s="128" t="str">
        <f>IF('વિદ્યાર્થી માહિતી'!C81="","",'સમગ્ર પરિણામ '!CI86)</f>
        <v/>
      </c>
      <c r="K83" s="129" t="str">
        <f>IF('વિદ્યાર્થી માહિતી'!C81="","",SUM(D83:J83))</f>
        <v/>
      </c>
      <c r="L83" s="138" t="str">
        <f t="shared" si="1"/>
        <v/>
      </c>
    </row>
    <row r="84" spans="1:12" ht="23.25" customHeight="1" x14ac:dyDescent="0.2">
      <c r="A84" s="120">
        <f>'વિદ્યાર્થી માહિતી'!A82</f>
        <v>81</v>
      </c>
      <c r="B84" s="121">
        <f>'વિદ્યાર્થી માહિતી'!B82</f>
        <v>0</v>
      </c>
      <c r="C84" s="52" t="str">
        <f>IF('વિદ્યાર્થી માહિતી'!C82="","",'વિદ્યાર્થી માહિતી'!C82)</f>
        <v/>
      </c>
      <c r="D84" s="122" t="str">
        <f>IF('વિદ્યાર્થી માહિતી'!C82="","",'સમગ્ર પરિણામ '!I87)</f>
        <v/>
      </c>
      <c r="E84" s="123" t="str">
        <f>IF('વિદ્યાર્થી માહિતી'!C82="","",'સમગ્ર પરિણામ '!V87)</f>
        <v/>
      </c>
      <c r="F84" s="124" t="str">
        <f>IF('વિદ્યાર્થી માહિતી'!C82="","",'સમગ્ર પરિણામ '!AI87)</f>
        <v/>
      </c>
      <c r="G84" s="125" t="str">
        <f>IF('વિદ્યાર્થી માહિતી'!C82="","",'સમગ્ર પરિણામ '!AV87)</f>
        <v/>
      </c>
      <c r="H84" s="126" t="str">
        <f>IF('વિદ્યાર્થી માહિતી'!C82="","",'સમગ્ર પરિણામ '!BI87)</f>
        <v/>
      </c>
      <c r="I84" s="127" t="str">
        <f>IF('વિદ્યાર્થી માહિતી'!C82="","",'સમગ્ર પરિણામ '!BV87)</f>
        <v/>
      </c>
      <c r="J84" s="128" t="str">
        <f>IF('વિદ્યાર્થી માહિતી'!C82="","",'સમગ્ર પરિણામ '!CI87)</f>
        <v/>
      </c>
      <c r="K84" s="129" t="str">
        <f>IF('વિદ્યાર્થી માહિતી'!C82="","",SUM(D84:J84))</f>
        <v/>
      </c>
      <c r="L84" s="138" t="str">
        <f t="shared" si="1"/>
        <v/>
      </c>
    </row>
    <row r="85" spans="1:12" ht="23.25" customHeight="1" x14ac:dyDescent="0.2">
      <c r="A85" s="120">
        <f>'વિદ્યાર્થી માહિતી'!A83</f>
        <v>82</v>
      </c>
      <c r="B85" s="121">
        <f>'વિદ્યાર્થી માહિતી'!B83</f>
        <v>0</v>
      </c>
      <c r="C85" s="52" t="str">
        <f>IF('વિદ્યાર્થી માહિતી'!C83="","",'વિદ્યાર્થી માહિતી'!C83)</f>
        <v/>
      </c>
      <c r="D85" s="122" t="str">
        <f>IF('વિદ્યાર્થી માહિતી'!C83="","",'સમગ્ર પરિણામ '!I88)</f>
        <v/>
      </c>
      <c r="E85" s="123" t="str">
        <f>IF('વિદ્યાર્થી માહિતી'!C83="","",'સમગ્ર પરિણામ '!V88)</f>
        <v/>
      </c>
      <c r="F85" s="124" t="str">
        <f>IF('વિદ્યાર્થી માહિતી'!C83="","",'સમગ્ર પરિણામ '!AI88)</f>
        <v/>
      </c>
      <c r="G85" s="125" t="str">
        <f>IF('વિદ્યાર્થી માહિતી'!C83="","",'સમગ્ર પરિણામ '!AV88)</f>
        <v/>
      </c>
      <c r="H85" s="126" t="str">
        <f>IF('વિદ્યાર્થી માહિતી'!C83="","",'સમગ્ર પરિણામ '!BI88)</f>
        <v/>
      </c>
      <c r="I85" s="127" t="str">
        <f>IF('વિદ્યાર્થી માહિતી'!C83="","",'સમગ્ર પરિણામ '!BV88)</f>
        <v/>
      </c>
      <c r="J85" s="128" t="str">
        <f>IF('વિદ્યાર્થી માહિતી'!C83="","",'સમગ્ર પરિણામ '!CI88)</f>
        <v/>
      </c>
      <c r="K85" s="129" t="str">
        <f>IF('વિદ્યાર્થી માહિતી'!C83="","",SUM(D85:J85))</f>
        <v/>
      </c>
      <c r="L85" s="138" t="str">
        <f t="shared" si="1"/>
        <v/>
      </c>
    </row>
    <row r="86" spans="1:12" ht="23.25" customHeight="1" x14ac:dyDescent="0.2">
      <c r="A86" s="120">
        <f>'વિદ્યાર્થી માહિતી'!A84</f>
        <v>83</v>
      </c>
      <c r="B86" s="121">
        <f>'વિદ્યાર્થી માહિતી'!B84</f>
        <v>0</v>
      </c>
      <c r="C86" s="52" t="str">
        <f>IF('વિદ્યાર્થી માહિતી'!C84="","",'વિદ્યાર્થી માહિતી'!C84)</f>
        <v/>
      </c>
      <c r="D86" s="122" t="str">
        <f>IF('વિદ્યાર્થી માહિતી'!C84="","",'સમગ્ર પરિણામ '!I89)</f>
        <v/>
      </c>
      <c r="E86" s="123" t="str">
        <f>IF('વિદ્યાર્થી માહિતી'!C84="","",'સમગ્ર પરિણામ '!V89)</f>
        <v/>
      </c>
      <c r="F86" s="124" t="str">
        <f>IF('વિદ્યાર્થી માહિતી'!C84="","",'સમગ્ર પરિણામ '!AI89)</f>
        <v/>
      </c>
      <c r="G86" s="125" t="str">
        <f>IF('વિદ્યાર્થી માહિતી'!C84="","",'સમગ્ર પરિણામ '!AV89)</f>
        <v/>
      </c>
      <c r="H86" s="126" t="str">
        <f>IF('વિદ્યાર્થી માહિતી'!C84="","",'સમગ્ર પરિણામ '!BI89)</f>
        <v/>
      </c>
      <c r="I86" s="127" t="str">
        <f>IF('વિદ્યાર્થી માહિતી'!C84="","",'સમગ્ર પરિણામ '!BV89)</f>
        <v/>
      </c>
      <c r="J86" s="128" t="str">
        <f>IF('વિદ્યાર્થી માહિતી'!C84="","",'સમગ્ર પરિણામ '!CI89)</f>
        <v/>
      </c>
      <c r="K86" s="129" t="str">
        <f>IF('વિદ્યાર્થી માહિતી'!C84="","",SUM(D86:J86))</f>
        <v/>
      </c>
      <c r="L86" s="138" t="str">
        <f t="shared" si="1"/>
        <v/>
      </c>
    </row>
    <row r="87" spans="1:12" ht="23.25" customHeight="1" x14ac:dyDescent="0.2">
      <c r="A87" s="120">
        <f>'વિદ્યાર્થી માહિતી'!A85</f>
        <v>84</v>
      </c>
      <c r="B87" s="121">
        <f>'વિદ્યાર્થી માહિતી'!B85</f>
        <v>0</v>
      </c>
      <c r="C87" s="52" t="str">
        <f>IF('વિદ્યાર્થી માહિતી'!C85="","",'વિદ્યાર્થી માહિતી'!C85)</f>
        <v/>
      </c>
      <c r="D87" s="122" t="str">
        <f>IF('વિદ્યાર્થી માહિતી'!C85="","",'સમગ્ર પરિણામ '!I90)</f>
        <v/>
      </c>
      <c r="E87" s="123" t="str">
        <f>IF('વિદ્યાર્થી માહિતી'!C85="","",'સમગ્ર પરિણામ '!V90)</f>
        <v/>
      </c>
      <c r="F87" s="124" t="str">
        <f>IF('વિદ્યાર્થી માહિતી'!C85="","",'સમગ્ર પરિણામ '!AI90)</f>
        <v/>
      </c>
      <c r="G87" s="125" t="str">
        <f>IF('વિદ્યાર્થી માહિતી'!C85="","",'સમગ્ર પરિણામ '!AV90)</f>
        <v/>
      </c>
      <c r="H87" s="126" t="str">
        <f>IF('વિદ્યાર્થી માહિતી'!C85="","",'સમગ્ર પરિણામ '!BI90)</f>
        <v/>
      </c>
      <c r="I87" s="127" t="str">
        <f>IF('વિદ્યાર્થી માહિતી'!C85="","",'સમગ્ર પરિણામ '!BV90)</f>
        <v/>
      </c>
      <c r="J87" s="128" t="str">
        <f>IF('વિદ્યાર્થી માહિતી'!C85="","",'સમગ્ર પરિણામ '!CI90)</f>
        <v/>
      </c>
      <c r="K87" s="129" t="str">
        <f>IF('વિદ્યાર્થી માહિતી'!C85="","",SUM(D87:J87))</f>
        <v/>
      </c>
      <c r="L87" s="138" t="str">
        <f t="shared" si="1"/>
        <v/>
      </c>
    </row>
    <row r="88" spans="1:12" ht="23.25" customHeight="1" x14ac:dyDescent="0.2">
      <c r="A88" s="120">
        <f>'વિદ્યાર્થી માહિતી'!A86</f>
        <v>85</v>
      </c>
      <c r="B88" s="121">
        <f>'વિદ્યાર્થી માહિતી'!B86</f>
        <v>0</v>
      </c>
      <c r="C88" s="52" t="str">
        <f>IF('વિદ્યાર્થી માહિતી'!C86="","",'વિદ્યાર્થી માહિતી'!C86)</f>
        <v/>
      </c>
      <c r="D88" s="122" t="str">
        <f>IF('વિદ્યાર્થી માહિતી'!C86="","",'સમગ્ર પરિણામ '!I91)</f>
        <v/>
      </c>
      <c r="E88" s="123" t="str">
        <f>IF('વિદ્યાર્થી માહિતી'!C86="","",'સમગ્ર પરિણામ '!V91)</f>
        <v/>
      </c>
      <c r="F88" s="124" t="str">
        <f>IF('વિદ્યાર્થી માહિતી'!C86="","",'સમગ્ર પરિણામ '!AI91)</f>
        <v/>
      </c>
      <c r="G88" s="125" t="str">
        <f>IF('વિદ્યાર્થી માહિતી'!C86="","",'સમગ્ર પરિણામ '!AV91)</f>
        <v/>
      </c>
      <c r="H88" s="126" t="str">
        <f>IF('વિદ્યાર્થી માહિતી'!C86="","",'સમગ્ર પરિણામ '!BI91)</f>
        <v/>
      </c>
      <c r="I88" s="127" t="str">
        <f>IF('વિદ્યાર્થી માહિતી'!C86="","",'સમગ્ર પરિણામ '!BV91)</f>
        <v/>
      </c>
      <c r="J88" s="128" t="str">
        <f>IF('વિદ્યાર્થી માહિતી'!C86="","",'સમગ્ર પરિણામ '!CI91)</f>
        <v/>
      </c>
      <c r="K88" s="129" t="str">
        <f>IF('વિદ્યાર્થી માહિતી'!C86="","",SUM(D88:J88))</f>
        <v/>
      </c>
      <c r="L88" s="138" t="str">
        <f t="shared" si="1"/>
        <v/>
      </c>
    </row>
    <row r="89" spans="1:12" ht="23.25" customHeight="1" x14ac:dyDescent="0.2">
      <c r="A89" s="120">
        <f>'વિદ્યાર્થી માહિતી'!A87</f>
        <v>86</v>
      </c>
      <c r="B89" s="121">
        <f>'વિદ્યાર્થી માહિતી'!B87</f>
        <v>0</v>
      </c>
      <c r="C89" s="52" t="str">
        <f>IF('વિદ્યાર્થી માહિતી'!C87="","",'વિદ્યાર્થી માહિતી'!C87)</f>
        <v/>
      </c>
      <c r="D89" s="122" t="str">
        <f>IF('વિદ્યાર્થી માહિતી'!C87="","",'સમગ્ર પરિણામ '!I92)</f>
        <v/>
      </c>
      <c r="E89" s="123" t="str">
        <f>IF('વિદ્યાર્થી માહિતી'!C87="","",'સમગ્ર પરિણામ '!V92)</f>
        <v/>
      </c>
      <c r="F89" s="124" t="str">
        <f>IF('વિદ્યાર્થી માહિતી'!C87="","",'સમગ્ર પરિણામ '!AI92)</f>
        <v/>
      </c>
      <c r="G89" s="125" t="str">
        <f>IF('વિદ્યાર્થી માહિતી'!C87="","",'સમગ્ર પરિણામ '!AV92)</f>
        <v/>
      </c>
      <c r="H89" s="126" t="str">
        <f>IF('વિદ્યાર્થી માહિતી'!C87="","",'સમગ્ર પરિણામ '!BI92)</f>
        <v/>
      </c>
      <c r="I89" s="127" t="str">
        <f>IF('વિદ્યાર્થી માહિતી'!C87="","",'સમગ્ર પરિણામ '!BV92)</f>
        <v/>
      </c>
      <c r="J89" s="128" t="str">
        <f>IF('વિદ્યાર્થી માહિતી'!C87="","",'સમગ્ર પરિણામ '!CI92)</f>
        <v/>
      </c>
      <c r="K89" s="129" t="str">
        <f>IF('વિદ્યાર્થી માહિતી'!C87="","",SUM(D89:J89))</f>
        <v/>
      </c>
      <c r="L89" s="138" t="str">
        <f t="shared" si="1"/>
        <v/>
      </c>
    </row>
    <row r="90" spans="1:12" ht="23.25" customHeight="1" x14ac:dyDescent="0.2">
      <c r="A90" s="120">
        <f>'વિદ્યાર્થી માહિતી'!A88</f>
        <v>87</v>
      </c>
      <c r="B90" s="121">
        <f>'વિદ્યાર્થી માહિતી'!B88</f>
        <v>0</v>
      </c>
      <c r="C90" s="52" t="str">
        <f>IF('વિદ્યાર્થી માહિતી'!C88="","",'વિદ્યાર્થી માહિતી'!C88)</f>
        <v/>
      </c>
      <c r="D90" s="122" t="str">
        <f>IF('વિદ્યાર્થી માહિતી'!C88="","",'સમગ્ર પરિણામ '!I93)</f>
        <v/>
      </c>
      <c r="E90" s="123" t="str">
        <f>IF('વિદ્યાર્થી માહિતી'!C88="","",'સમગ્ર પરિણામ '!V93)</f>
        <v/>
      </c>
      <c r="F90" s="124" t="str">
        <f>IF('વિદ્યાર્થી માહિતી'!C88="","",'સમગ્ર પરિણામ '!AI93)</f>
        <v/>
      </c>
      <c r="G90" s="125" t="str">
        <f>IF('વિદ્યાર્થી માહિતી'!C88="","",'સમગ્ર પરિણામ '!AV93)</f>
        <v/>
      </c>
      <c r="H90" s="126" t="str">
        <f>IF('વિદ્યાર્થી માહિતી'!C88="","",'સમગ્ર પરિણામ '!BI93)</f>
        <v/>
      </c>
      <c r="I90" s="127" t="str">
        <f>IF('વિદ્યાર્થી માહિતી'!C88="","",'સમગ્ર પરિણામ '!BV93)</f>
        <v/>
      </c>
      <c r="J90" s="128" t="str">
        <f>IF('વિદ્યાર્થી માહિતી'!C88="","",'સમગ્ર પરિણામ '!CI93)</f>
        <v/>
      </c>
      <c r="K90" s="129" t="str">
        <f>IF('વિદ્યાર્થી માહિતી'!C88="","",SUM(D90:J90))</f>
        <v/>
      </c>
      <c r="L90" s="138" t="str">
        <f t="shared" si="1"/>
        <v/>
      </c>
    </row>
    <row r="91" spans="1:12" ht="23.25" customHeight="1" x14ac:dyDescent="0.2">
      <c r="A91" s="120">
        <f>'વિદ્યાર્થી માહિતી'!A89</f>
        <v>88</v>
      </c>
      <c r="B91" s="121">
        <f>'વિદ્યાર્થી માહિતી'!B89</f>
        <v>0</v>
      </c>
      <c r="C91" s="52" t="str">
        <f>IF('વિદ્યાર્થી માહિતી'!C89="","",'વિદ્યાર્થી માહિતી'!C89)</f>
        <v/>
      </c>
      <c r="D91" s="122" t="str">
        <f>IF('વિદ્યાર્થી માહિતી'!C89="","",'સમગ્ર પરિણામ '!I94)</f>
        <v/>
      </c>
      <c r="E91" s="123" t="str">
        <f>IF('વિદ્યાર્થી માહિતી'!C89="","",'સમગ્ર પરિણામ '!V94)</f>
        <v/>
      </c>
      <c r="F91" s="124" t="str">
        <f>IF('વિદ્યાર્થી માહિતી'!C89="","",'સમગ્ર પરિણામ '!AI94)</f>
        <v/>
      </c>
      <c r="G91" s="125" t="str">
        <f>IF('વિદ્યાર્થી માહિતી'!C89="","",'સમગ્ર પરિણામ '!AV94)</f>
        <v/>
      </c>
      <c r="H91" s="126" t="str">
        <f>IF('વિદ્યાર્થી માહિતી'!C89="","",'સમગ્ર પરિણામ '!BI94)</f>
        <v/>
      </c>
      <c r="I91" s="127" t="str">
        <f>IF('વિદ્યાર્થી માહિતી'!C89="","",'સમગ્ર પરિણામ '!BV94)</f>
        <v/>
      </c>
      <c r="J91" s="128" t="str">
        <f>IF('વિદ્યાર્થી માહિતી'!C89="","",'સમગ્ર પરિણામ '!CI94)</f>
        <v/>
      </c>
      <c r="K91" s="129" t="str">
        <f>IF('વિદ્યાર્થી માહિતી'!C89="","",SUM(D91:J91))</f>
        <v/>
      </c>
      <c r="L91" s="138" t="str">
        <f t="shared" si="1"/>
        <v/>
      </c>
    </row>
    <row r="92" spans="1:12" ht="23.25" customHeight="1" x14ac:dyDescent="0.2">
      <c r="A92" s="120">
        <f>'વિદ્યાર્થી માહિતી'!A90</f>
        <v>89</v>
      </c>
      <c r="B92" s="121">
        <f>'વિદ્યાર્થી માહિતી'!B90</f>
        <v>0</v>
      </c>
      <c r="C92" s="52" t="str">
        <f>IF('વિદ્યાર્થી માહિતી'!C90="","",'વિદ્યાર્થી માહિતી'!C90)</f>
        <v/>
      </c>
      <c r="D92" s="122" t="str">
        <f>IF('વિદ્યાર્થી માહિતી'!C90="","",'સમગ્ર પરિણામ '!I95)</f>
        <v/>
      </c>
      <c r="E92" s="123" t="str">
        <f>IF('વિદ્યાર્થી માહિતી'!C90="","",'સમગ્ર પરિણામ '!V95)</f>
        <v/>
      </c>
      <c r="F92" s="124" t="str">
        <f>IF('વિદ્યાર્થી માહિતી'!C90="","",'સમગ્ર પરિણામ '!AI95)</f>
        <v/>
      </c>
      <c r="G92" s="125" t="str">
        <f>IF('વિદ્યાર્થી માહિતી'!C90="","",'સમગ્ર પરિણામ '!AV95)</f>
        <v/>
      </c>
      <c r="H92" s="126" t="str">
        <f>IF('વિદ્યાર્થી માહિતી'!C90="","",'સમગ્ર પરિણામ '!BI95)</f>
        <v/>
      </c>
      <c r="I92" s="127" t="str">
        <f>IF('વિદ્યાર્થી માહિતી'!C90="","",'સમગ્ર પરિણામ '!BV95)</f>
        <v/>
      </c>
      <c r="J92" s="128" t="str">
        <f>IF('વિદ્યાર્થી માહિતી'!C90="","",'સમગ્ર પરિણામ '!CI95)</f>
        <v/>
      </c>
      <c r="K92" s="129" t="str">
        <f>IF('વિદ્યાર્થી માહિતી'!C90="","",SUM(D92:J92))</f>
        <v/>
      </c>
      <c r="L92" s="138" t="str">
        <f t="shared" si="1"/>
        <v/>
      </c>
    </row>
    <row r="93" spans="1:12" ht="23.25" customHeight="1" x14ac:dyDescent="0.2">
      <c r="A93" s="120">
        <f>'વિદ્યાર્થી માહિતી'!A91</f>
        <v>90</v>
      </c>
      <c r="B93" s="121">
        <f>'વિદ્યાર્થી માહિતી'!B91</f>
        <v>0</v>
      </c>
      <c r="C93" s="52" t="str">
        <f>IF('વિદ્યાર્થી માહિતી'!C91="","",'વિદ્યાર્થી માહિતી'!C91)</f>
        <v/>
      </c>
      <c r="D93" s="122" t="str">
        <f>IF('વિદ્યાર્થી માહિતી'!C91="","",'સમગ્ર પરિણામ '!I96)</f>
        <v/>
      </c>
      <c r="E93" s="123" t="str">
        <f>IF('વિદ્યાર્થી માહિતી'!C91="","",'સમગ્ર પરિણામ '!V96)</f>
        <v/>
      </c>
      <c r="F93" s="124" t="str">
        <f>IF('વિદ્યાર્થી માહિતી'!C91="","",'સમગ્ર પરિણામ '!AI96)</f>
        <v/>
      </c>
      <c r="G93" s="125" t="str">
        <f>IF('વિદ્યાર્થી માહિતી'!C91="","",'સમગ્ર પરિણામ '!AV96)</f>
        <v/>
      </c>
      <c r="H93" s="126" t="str">
        <f>IF('વિદ્યાર્થી માહિતી'!C91="","",'સમગ્ર પરિણામ '!BI96)</f>
        <v/>
      </c>
      <c r="I93" s="127" t="str">
        <f>IF('વિદ્યાર્થી માહિતી'!C91="","",'સમગ્ર પરિણામ '!BV96)</f>
        <v/>
      </c>
      <c r="J93" s="128" t="str">
        <f>IF('વિદ્યાર્થી માહિતી'!C91="","",'સમગ્ર પરિણામ '!CI96)</f>
        <v/>
      </c>
      <c r="K93" s="129" t="str">
        <f>IF('વિદ્યાર્થી માહિતી'!C91="","",SUM(D93:J93))</f>
        <v/>
      </c>
      <c r="L93" s="138" t="str">
        <f t="shared" si="1"/>
        <v/>
      </c>
    </row>
    <row r="94" spans="1:12" ht="23.25" customHeight="1" x14ac:dyDescent="0.2">
      <c r="A94" s="120">
        <f>'વિદ્યાર્થી માહિતી'!A92</f>
        <v>91</v>
      </c>
      <c r="B94" s="121">
        <f>'વિદ્યાર્થી માહિતી'!B92</f>
        <v>0</v>
      </c>
      <c r="C94" s="52" t="str">
        <f>IF('વિદ્યાર્થી માહિતી'!C92="","",'વિદ્યાર્થી માહિતી'!C92)</f>
        <v/>
      </c>
      <c r="D94" s="122" t="str">
        <f>IF('વિદ્યાર્થી માહિતી'!C92="","",'સમગ્ર પરિણામ '!I97)</f>
        <v/>
      </c>
      <c r="E94" s="123" t="str">
        <f>IF('વિદ્યાર્થી માહિતી'!C92="","",'સમગ્ર પરિણામ '!V97)</f>
        <v/>
      </c>
      <c r="F94" s="124" t="str">
        <f>IF('વિદ્યાર્થી માહિતી'!C92="","",'સમગ્ર પરિણામ '!AI97)</f>
        <v/>
      </c>
      <c r="G94" s="125" t="str">
        <f>IF('વિદ્યાર્થી માહિતી'!C92="","",'સમગ્ર પરિણામ '!AV97)</f>
        <v/>
      </c>
      <c r="H94" s="126" t="str">
        <f>IF('વિદ્યાર્થી માહિતી'!C92="","",'સમગ્ર પરિણામ '!BI97)</f>
        <v/>
      </c>
      <c r="I94" s="127" t="str">
        <f>IF('વિદ્યાર્થી માહિતી'!C92="","",'સમગ્ર પરિણામ '!BV97)</f>
        <v/>
      </c>
      <c r="J94" s="128" t="str">
        <f>IF('વિદ્યાર્થી માહિતી'!C92="","",'સમગ્ર પરિણામ '!CI97)</f>
        <v/>
      </c>
      <c r="K94" s="129" t="str">
        <f>IF('વિદ્યાર્થી માહિતી'!C92="","",SUM(D94:J94))</f>
        <v/>
      </c>
      <c r="L94" s="138" t="str">
        <f t="shared" si="1"/>
        <v/>
      </c>
    </row>
    <row r="95" spans="1:12" ht="23.25" customHeight="1" x14ac:dyDescent="0.2">
      <c r="A95" s="120">
        <f>'વિદ્યાર્થી માહિતી'!A93</f>
        <v>92</v>
      </c>
      <c r="B95" s="121">
        <f>'વિદ્યાર્થી માહિતી'!B93</f>
        <v>0</v>
      </c>
      <c r="C95" s="52" t="str">
        <f>IF('વિદ્યાર્થી માહિતી'!C93="","",'વિદ્યાર્થી માહિતી'!C93)</f>
        <v/>
      </c>
      <c r="D95" s="122" t="str">
        <f>IF('વિદ્યાર્થી માહિતી'!C93="","",'સમગ્ર પરિણામ '!I98)</f>
        <v/>
      </c>
      <c r="E95" s="123" t="str">
        <f>IF('વિદ્યાર્થી માહિતી'!C93="","",'સમગ્ર પરિણામ '!V98)</f>
        <v/>
      </c>
      <c r="F95" s="124" t="str">
        <f>IF('વિદ્યાર્થી માહિતી'!C93="","",'સમગ્ર પરિણામ '!AI98)</f>
        <v/>
      </c>
      <c r="G95" s="125" t="str">
        <f>IF('વિદ્યાર્થી માહિતી'!C93="","",'સમગ્ર પરિણામ '!AV98)</f>
        <v/>
      </c>
      <c r="H95" s="126" t="str">
        <f>IF('વિદ્યાર્થી માહિતી'!C93="","",'સમગ્ર પરિણામ '!BI98)</f>
        <v/>
      </c>
      <c r="I95" s="127" t="str">
        <f>IF('વિદ્યાર્થી માહિતી'!C93="","",'સમગ્ર પરિણામ '!BV98)</f>
        <v/>
      </c>
      <c r="J95" s="128" t="str">
        <f>IF('વિદ્યાર્થી માહિતી'!C93="","",'સમગ્ર પરિણામ '!CI98)</f>
        <v/>
      </c>
      <c r="K95" s="129" t="str">
        <f>IF('વિદ્યાર્થી માહિતી'!C93="","",SUM(D95:J95))</f>
        <v/>
      </c>
      <c r="L95" s="138" t="str">
        <f t="shared" si="1"/>
        <v/>
      </c>
    </row>
    <row r="96" spans="1:12" ht="23.25" customHeight="1" x14ac:dyDescent="0.2">
      <c r="A96" s="120">
        <f>'વિદ્યાર્થી માહિતી'!A94</f>
        <v>93</v>
      </c>
      <c r="B96" s="121">
        <f>'વિદ્યાર્થી માહિતી'!B94</f>
        <v>0</v>
      </c>
      <c r="C96" s="52" t="str">
        <f>IF('વિદ્યાર્થી માહિતી'!C94="","",'વિદ્યાર્થી માહિતી'!C94)</f>
        <v/>
      </c>
      <c r="D96" s="122" t="str">
        <f>IF('વિદ્યાર્થી માહિતી'!C94="","",'સમગ્ર પરિણામ '!I99)</f>
        <v/>
      </c>
      <c r="E96" s="123" t="str">
        <f>IF('વિદ્યાર્થી માહિતી'!C94="","",'સમગ્ર પરિણામ '!V99)</f>
        <v/>
      </c>
      <c r="F96" s="124" t="str">
        <f>IF('વિદ્યાર્થી માહિતી'!C94="","",'સમગ્ર પરિણામ '!AI99)</f>
        <v/>
      </c>
      <c r="G96" s="125" t="str">
        <f>IF('વિદ્યાર્થી માહિતી'!C94="","",'સમગ્ર પરિણામ '!AV99)</f>
        <v/>
      </c>
      <c r="H96" s="126" t="str">
        <f>IF('વિદ્યાર્થી માહિતી'!C94="","",'સમગ્ર પરિણામ '!BI99)</f>
        <v/>
      </c>
      <c r="I96" s="127" t="str">
        <f>IF('વિદ્યાર્થી માહિતી'!C94="","",'સમગ્ર પરિણામ '!BV99)</f>
        <v/>
      </c>
      <c r="J96" s="128" t="str">
        <f>IF('વિદ્યાર્થી માહિતી'!C94="","",'સમગ્ર પરિણામ '!CI99)</f>
        <v/>
      </c>
      <c r="K96" s="129" t="str">
        <f>IF('વિદ્યાર્થી માહિતી'!C94="","",SUM(D96:J96))</f>
        <v/>
      </c>
      <c r="L96" s="138" t="str">
        <f t="shared" si="1"/>
        <v/>
      </c>
    </row>
    <row r="97" spans="1:12" ht="23.25" customHeight="1" x14ac:dyDescent="0.2">
      <c r="A97" s="120">
        <f>'વિદ્યાર્થી માહિતી'!A95</f>
        <v>94</v>
      </c>
      <c r="B97" s="121">
        <f>'વિદ્યાર્થી માહિતી'!B95</f>
        <v>0</v>
      </c>
      <c r="C97" s="52" t="str">
        <f>IF('વિદ્યાર્થી માહિતી'!C95="","",'વિદ્યાર્થી માહિતી'!C95)</f>
        <v/>
      </c>
      <c r="D97" s="122" t="str">
        <f>IF('વિદ્યાર્થી માહિતી'!C95="","",'સમગ્ર પરિણામ '!I100)</f>
        <v/>
      </c>
      <c r="E97" s="123" t="str">
        <f>IF('વિદ્યાર્થી માહિતી'!C95="","",'સમગ્ર પરિણામ '!V100)</f>
        <v/>
      </c>
      <c r="F97" s="124" t="str">
        <f>IF('વિદ્યાર્થી માહિતી'!C95="","",'સમગ્ર પરિણામ '!AI100)</f>
        <v/>
      </c>
      <c r="G97" s="125" t="str">
        <f>IF('વિદ્યાર્થી માહિતી'!C95="","",'સમગ્ર પરિણામ '!AV100)</f>
        <v/>
      </c>
      <c r="H97" s="126" t="str">
        <f>IF('વિદ્યાર્થી માહિતી'!C95="","",'સમગ્ર પરિણામ '!BI100)</f>
        <v/>
      </c>
      <c r="I97" s="127" t="str">
        <f>IF('વિદ્યાર્થી માહિતી'!C95="","",'સમગ્ર પરિણામ '!BV100)</f>
        <v/>
      </c>
      <c r="J97" s="128" t="str">
        <f>IF('વિદ્યાર્થી માહિતી'!C95="","",'સમગ્ર પરિણામ '!CI100)</f>
        <v/>
      </c>
      <c r="K97" s="129" t="str">
        <f>IF('વિદ્યાર્થી માહિતી'!C95="","",SUM(D97:J97))</f>
        <v/>
      </c>
      <c r="L97" s="138" t="str">
        <f t="shared" si="1"/>
        <v/>
      </c>
    </row>
    <row r="98" spans="1:12" ht="23.25" customHeight="1" x14ac:dyDescent="0.2">
      <c r="A98" s="120">
        <f>'વિદ્યાર્થી માહિતી'!A96</f>
        <v>95</v>
      </c>
      <c r="B98" s="121">
        <f>'વિદ્યાર્થી માહિતી'!B96</f>
        <v>0</v>
      </c>
      <c r="C98" s="52" t="str">
        <f>IF('વિદ્યાર્થી માહિતી'!C96="","",'વિદ્યાર્થી માહિતી'!C96)</f>
        <v/>
      </c>
      <c r="D98" s="122" t="str">
        <f>IF('વિદ્યાર્થી માહિતી'!C96="","",'સમગ્ર પરિણામ '!I101)</f>
        <v/>
      </c>
      <c r="E98" s="123" t="str">
        <f>IF('વિદ્યાર્થી માહિતી'!C96="","",'સમગ્ર પરિણામ '!V101)</f>
        <v/>
      </c>
      <c r="F98" s="124" t="str">
        <f>IF('વિદ્યાર્થી માહિતી'!C96="","",'સમગ્ર પરિણામ '!AI101)</f>
        <v/>
      </c>
      <c r="G98" s="125" t="str">
        <f>IF('વિદ્યાર્થી માહિતી'!C96="","",'સમગ્ર પરિણામ '!AV101)</f>
        <v/>
      </c>
      <c r="H98" s="126" t="str">
        <f>IF('વિદ્યાર્થી માહિતી'!C96="","",'સમગ્ર પરિણામ '!BI101)</f>
        <v/>
      </c>
      <c r="I98" s="127" t="str">
        <f>IF('વિદ્યાર્થી માહિતી'!C96="","",'સમગ્ર પરિણામ '!BV101)</f>
        <v/>
      </c>
      <c r="J98" s="128" t="str">
        <f>IF('વિદ્યાર્થી માહિતી'!C96="","",'સમગ્ર પરિણામ '!CI101)</f>
        <v/>
      </c>
      <c r="K98" s="129" t="str">
        <f>IF('વિદ્યાર્થી માહિતી'!C96="","",SUM(D98:J98))</f>
        <v/>
      </c>
      <c r="L98" s="138" t="str">
        <f t="shared" si="1"/>
        <v/>
      </c>
    </row>
    <row r="99" spans="1:12" ht="23.25" customHeight="1" x14ac:dyDescent="0.2">
      <c r="A99" s="120">
        <f>'વિદ્યાર્થી માહિતી'!A97</f>
        <v>96</v>
      </c>
      <c r="B99" s="121">
        <f>'વિદ્યાર્થી માહિતી'!B97</f>
        <v>0</v>
      </c>
      <c r="C99" s="52" t="str">
        <f>IF('વિદ્યાર્થી માહિતી'!C97="","",'વિદ્યાર્થી માહિતી'!C97)</f>
        <v/>
      </c>
      <c r="D99" s="122" t="str">
        <f>IF('વિદ્યાર્થી માહિતી'!C97="","",'સમગ્ર પરિણામ '!I102)</f>
        <v/>
      </c>
      <c r="E99" s="123" t="str">
        <f>IF('વિદ્યાર્થી માહિતી'!C97="","",'સમગ્ર પરિણામ '!V102)</f>
        <v/>
      </c>
      <c r="F99" s="124" t="str">
        <f>IF('વિદ્યાર્થી માહિતી'!C97="","",'સમગ્ર પરિણામ '!AI102)</f>
        <v/>
      </c>
      <c r="G99" s="125" t="str">
        <f>IF('વિદ્યાર્થી માહિતી'!C97="","",'સમગ્ર પરિણામ '!AV102)</f>
        <v/>
      </c>
      <c r="H99" s="126" t="str">
        <f>IF('વિદ્યાર્થી માહિતી'!C97="","",'સમગ્ર પરિણામ '!BI102)</f>
        <v/>
      </c>
      <c r="I99" s="127" t="str">
        <f>IF('વિદ્યાર્થી માહિતી'!C97="","",'સમગ્ર પરિણામ '!BV102)</f>
        <v/>
      </c>
      <c r="J99" s="128" t="str">
        <f>IF('વિદ્યાર્થી માહિતી'!C97="","",'સમગ્ર પરિણામ '!CI102)</f>
        <v/>
      </c>
      <c r="K99" s="129" t="str">
        <f>IF('વિદ્યાર્થી માહિતી'!C97="","",SUM(D99:J99))</f>
        <v/>
      </c>
      <c r="L99" s="138" t="str">
        <f t="shared" si="1"/>
        <v/>
      </c>
    </row>
    <row r="100" spans="1:12" ht="23.25" customHeight="1" x14ac:dyDescent="0.2">
      <c r="A100" s="120">
        <f>'વિદ્યાર્થી માહિતી'!A98</f>
        <v>97</v>
      </c>
      <c r="B100" s="121">
        <f>'વિદ્યાર્થી માહિતી'!B98</f>
        <v>0</v>
      </c>
      <c r="C100" s="52" t="str">
        <f>IF('વિદ્યાર્થી માહિતી'!C98="","",'વિદ્યાર્થી માહિતી'!C98)</f>
        <v/>
      </c>
      <c r="D100" s="122" t="str">
        <f>IF('વિદ્યાર્થી માહિતી'!C98="","",'સમગ્ર પરિણામ '!I103)</f>
        <v/>
      </c>
      <c r="E100" s="123" t="str">
        <f>IF('વિદ્યાર્થી માહિતી'!C98="","",'સમગ્ર પરિણામ '!V103)</f>
        <v/>
      </c>
      <c r="F100" s="124" t="str">
        <f>IF('વિદ્યાર્થી માહિતી'!C98="","",'સમગ્ર પરિણામ '!AI103)</f>
        <v/>
      </c>
      <c r="G100" s="125" t="str">
        <f>IF('વિદ્યાર્થી માહિતી'!C98="","",'સમગ્ર પરિણામ '!AV103)</f>
        <v/>
      </c>
      <c r="H100" s="126" t="str">
        <f>IF('વિદ્યાર્થી માહિતી'!C98="","",'સમગ્ર પરિણામ '!BI103)</f>
        <v/>
      </c>
      <c r="I100" s="127" t="str">
        <f>IF('વિદ્યાર્થી માહિતી'!C98="","",'સમગ્ર પરિણામ '!BV103)</f>
        <v/>
      </c>
      <c r="J100" s="128" t="str">
        <f>IF('વિદ્યાર્થી માહિતી'!C98="","",'સમગ્ર પરિણામ '!CI103)</f>
        <v/>
      </c>
      <c r="K100" s="129" t="str">
        <f>IF('વિદ્યાર્થી માહિતી'!C98="","",SUM(D100:J100))</f>
        <v/>
      </c>
      <c r="L100" s="138" t="str">
        <f t="shared" si="1"/>
        <v/>
      </c>
    </row>
    <row r="101" spans="1:12" ht="23.25" customHeight="1" x14ac:dyDescent="0.2">
      <c r="A101" s="120">
        <f>'વિદ્યાર્થી માહિતી'!A99</f>
        <v>98</v>
      </c>
      <c r="B101" s="121">
        <f>'વિદ્યાર્થી માહિતી'!B99</f>
        <v>0</v>
      </c>
      <c r="C101" s="52" t="str">
        <f>IF('વિદ્યાર્થી માહિતી'!C99="","",'વિદ્યાર્થી માહિતી'!C99)</f>
        <v/>
      </c>
      <c r="D101" s="122" t="str">
        <f>IF('વિદ્યાર્થી માહિતી'!C99="","",'સમગ્ર પરિણામ '!I104)</f>
        <v/>
      </c>
      <c r="E101" s="123" t="str">
        <f>IF('વિદ્યાર્થી માહિતી'!C99="","",'સમગ્ર પરિણામ '!V104)</f>
        <v/>
      </c>
      <c r="F101" s="124" t="str">
        <f>IF('વિદ્યાર્થી માહિતી'!C99="","",'સમગ્ર પરિણામ '!AI104)</f>
        <v/>
      </c>
      <c r="G101" s="125" t="str">
        <f>IF('વિદ્યાર્થી માહિતી'!C99="","",'સમગ્ર પરિણામ '!AV104)</f>
        <v/>
      </c>
      <c r="H101" s="126" t="str">
        <f>IF('વિદ્યાર્થી માહિતી'!C99="","",'સમગ્ર પરિણામ '!BI104)</f>
        <v/>
      </c>
      <c r="I101" s="127" t="str">
        <f>IF('વિદ્યાર્થી માહિતી'!C99="","",'સમગ્ર પરિણામ '!BV104)</f>
        <v/>
      </c>
      <c r="J101" s="128" t="str">
        <f>IF('વિદ્યાર્થી માહિતી'!C99="","",'સમગ્ર પરિણામ '!CI104)</f>
        <v/>
      </c>
      <c r="K101" s="129" t="str">
        <f>IF('વિદ્યાર્થી માહિતી'!C99="","",SUM(D101:J101))</f>
        <v/>
      </c>
      <c r="L101" s="138" t="str">
        <f t="shared" si="1"/>
        <v/>
      </c>
    </row>
    <row r="102" spans="1:12" ht="23.25" customHeight="1" x14ac:dyDescent="0.2">
      <c r="A102" s="120">
        <f>'વિદ્યાર્થી માહિતી'!A100</f>
        <v>99</v>
      </c>
      <c r="B102" s="121">
        <f>'વિદ્યાર્થી માહિતી'!B100</f>
        <v>0</v>
      </c>
      <c r="C102" s="52" t="str">
        <f>IF('વિદ્યાર્થી માહિતી'!C100="","",'વિદ્યાર્થી માહિતી'!C100)</f>
        <v/>
      </c>
      <c r="D102" s="122" t="str">
        <f>IF('વિદ્યાર્થી માહિતી'!C100="","",'સમગ્ર પરિણામ '!I105)</f>
        <v/>
      </c>
      <c r="E102" s="123" t="str">
        <f>IF('વિદ્યાર્થી માહિતી'!C100="","",'સમગ્ર પરિણામ '!V105)</f>
        <v/>
      </c>
      <c r="F102" s="124" t="str">
        <f>IF('વિદ્યાર્થી માહિતી'!C100="","",'સમગ્ર પરિણામ '!AI105)</f>
        <v/>
      </c>
      <c r="G102" s="125" t="str">
        <f>IF('વિદ્યાર્થી માહિતી'!C100="","",'સમગ્ર પરિણામ '!AV105)</f>
        <v/>
      </c>
      <c r="H102" s="126" t="str">
        <f>IF('વિદ્યાર્થી માહિતી'!C100="","",'સમગ્ર પરિણામ '!BI105)</f>
        <v/>
      </c>
      <c r="I102" s="127" t="str">
        <f>IF('વિદ્યાર્થી માહિતી'!C100="","",'સમગ્ર પરિણામ '!BV105)</f>
        <v/>
      </c>
      <c r="J102" s="128" t="str">
        <f>IF('વિદ્યાર્થી માહિતી'!C100="","",'સમગ્ર પરિણામ '!CI105)</f>
        <v/>
      </c>
      <c r="K102" s="129" t="str">
        <f>IF('વિદ્યાર્થી માહિતી'!C100="","",SUM(D102:J102))</f>
        <v/>
      </c>
      <c r="L102" s="138" t="str">
        <f t="shared" si="1"/>
        <v/>
      </c>
    </row>
    <row r="103" spans="1:12" ht="23.25" customHeight="1" x14ac:dyDescent="0.2">
      <c r="A103" s="120">
        <f>'વિદ્યાર્થી માહિતી'!A101</f>
        <v>100</v>
      </c>
      <c r="B103" s="121">
        <f>'વિદ્યાર્થી માહિતી'!B101</f>
        <v>0</v>
      </c>
      <c r="C103" s="52" t="str">
        <f>IF('વિદ્યાર્થી માહિતી'!C101="","",'વિદ્યાર્થી માહિતી'!C101)</f>
        <v/>
      </c>
      <c r="D103" s="122" t="str">
        <f>IF('વિદ્યાર્થી માહિતી'!C101="","",'સમગ્ર પરિણામ '!I106)</f>
        <v/>
      </c>
      <c r="E103" s="123" t="str">
        <f>IF('વિદ્યાર્થી માહિતી'!C101="","",'સમગ્ર પરિણામ '!V106)</f>
        <v/>
      </c>
      <c r="F103" s="124" t="str">
        <f>IF('વિદ્યાર્થી માહિતી'!C101="","",'સમગ્ર પરિણામ '!AI106)</f>
        <v/>
      </c>
      <c r="G103" s="125" t="str">
        <f>IF('વિદ્યાર્થી માહિતી'!C101="","",'સમગ્ર પરિણામ '!AV106)</f>
        <v/>
      </c>
      <c r="H103" s="126" t="str">
        <f>IF('વિદ્યાર્થી માહિતી'!C101="","",'સમગ્ર પરિણામ '!BI106)</f>
        <v/>
      </c>
      <c r="I103" s="127" t="str">
        <f>IF('વિદ્યાર્થી માહિતી'!C101="","",'સમગ્ર પરિણામ '!BV106)</f>
        <v/>
      </c>
      <c r="J103" s="128" t="str">
        <f>IF('વિદ્યાર્થી માહિતી'!C101="","",'સમગ્ર પરિણામ '!CI106)</f>
        <v/>
      </c>
      <c r="K103" s="129" t="str">
        <f>IF('વિદ્યાર્થી માહિતી'!C101="","",SUM(D103:J103))</f>
        <v/>
      </c>
      <c r="L103" s="138" t="str">
        <f t="shared" si="1"/>
        <v/>
      </c>
    </row>
  </sheetData>
  <sheetProtection password="CC35" sheet="1" scenarios="1" formatCells="0" formatColumns="0" formatRows="0" insertColumns="0" insertRows="0" insertHyperlinks="0"/>
  <mergeCells count="4">
    <mergeCell ref="C1:F1"/>
    <mergeCell ref="I1:J1"/>
    <mergeCell ref="A2:C2"/>
    <mergeCell ref="K2:K3"/>
  </mergeCells>
  <pageMargins left="0.55000000000000004" right="0.4" top="0.38" bottom="0.36" header="0.3" footer="0.3"/>
  <pageSetup paperSize="9" orientation="portrait" blackAndWhite="1" horizontalDpi="300" verticalDpi="300" r:id="rId1"/>
  <ignoredErrors>
    <ignoredError sqref="L4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8"/>
  <sheetViews>
    <sheetView workbookViewId="0">
      <selection activeCell="K8" sqref="K8:K9"/>
    </sheetView>
  </sheetViews>
  <sheetFormatPr defaultRowHeight="15" x14ac:dyDescent="0.2"/>
  <sheetData>
    <row r="1" spans="1:8" ht="51" customHeight="1" x14ac:dyDescent="0.2">
      <c r="A1" s="851" t="s">
        <v>178</v>
      </c>
      <c r="B1" s="851"/>
      <c r="C1" s="851"/>
      <c r="D1" s="851"/>
      <c r="E1" s="851"/>
      <c r="F1" s="851"/>
      <c r="G1" s="851"/>
      <c r="H1" s="851"/>
    </row>
    <row r="2" spans="1:8" ht="24.75" customHeight="1" x14ac:dyDescent="0.2">
      <c r="A2" s="765" t="s">
        <v>0</v>
      </c>
      <c r="B2" s="765"/>
      <c r="C2" s="772" t="str">
        <f>શાળા!B1</f>
        <v xml:space="preserve">શ્રી જનકપુરી વિદ્યાલય </v>
      </c>
      <c r="D2" s="772"/>
      <c r="E2" s="772"/>
      <c r="F2" s="772"/>
      <c r="G2" s="772"/>
      <c r="H2" s="772"/>
    </row>
    <row r="3" spans="1:8" ht="21" customHeight="1" x14ac:dyDescent="0.2">
      <c r="A3" s="765" t="s">
        <v>4</v>
      </c>
      <c r="B3" s="765"/>
      <c r="C3" s="773" t="str">
        <f>શાળા!B4</f>
        <v>9-A</v>
      </c>
      <c r="D3" s="773"/>
      <c r="E3" s="761"/>
      <c r="F3" s="188" t="s">
        <v>165</v>
      </c>
      <c r="G3" s="761" t="str">
        <f>શાળા!B6</f>
        <v>2023-24</v>
      </c>
      <c r="H3" s="761"/>
    </row>
    <row r="4" spans="1:8" ht="23.25" customHeight="1" x14ac:dyDescent="0.2">
      <c r="A4" s="765" t="s">
        <v>5</v>
      </c>
      <c r="B4" s="765"/>
      <c r="C4" s="764" t="str">
        <f>શાળા!B5</f>
        <v xml:space="preserve">ઇમ્તિયાજ પઠાણ </v>
      </c>
      <c r="D4" s="764"/>
      <c r="E4" s="764"/>
      <c r="F4" s="765" t="s">
        <v>111</v>
      </c>
      <c r="G4" s="765"/>
      <c r="H4" s="258">
        <f>શાળા!B3</f>
        <v>62.0246</v>
      </c>
    </row>
    <row r="5" spans="1:8" ht="29.25" customHeight="1" x14ac:dyDescent="0.2">
      <c r="A5" s="195" t="s">
        <v>166</v>
      </c>
      <c r="B5" s="753" t="s">
        <v>88</v>
      </c>
      <c r="C5" s="753"/>
      <c r="D5" s="753"/>
      <c r="E5" s="753"/>
      <c r="F5" s="194" t="s">
        <v>167</v>
      </c>
      <c r="G5" s="195" t="s">
        <v>57</v>
      </c>
    </row>
    <row r="6" spans="1:8" ht="26.25" customHeight="1" x14ac:dyDescent="0.2">
      <c r="A6" s="195" t="s">
        <v>168</v>
      </c>
      <c r="B6" s="754" t="str">
        <f>INDEX('કુલ વાર્ષિક'!$C$4:$C$103,MATCH(LARGE('કુલ વાર્ષિક'!$K$4:$K$103,1),'કુલ વાર્ષિક'!$K$4:$K$103,0),0)</f>
        <v xml:space="preserve">મેરામણ ગરેજા </v>
      </c>
      <c r="C6" s="755"/>
      <c r="D6" s="755"/>
      <c r="E6" s="756"/>
      <c r="F6" s="129">
        <f>VLOOKUP(B6,'કુલ વાર્ષિક'!$C$4:$L$103,9,0)</f>
        <v>515</v>
      </c>
      <c r="G6" s="242">
        <f>VLOOKUP(B6,'કુલ વાર્ષિક'!$C$4:$L$103,10,0)</f>
        <v>73.571428571428569</v>
      </c>
    </row>
    <row r="7" spans="1:8" ht="26.25" customHeight="1" x14ac:dyDescent="0.2">
      <c r="A7" s="195" t="s">
        <v>169</v>
      </c>
      <c r="B7" s="754" t="str">
        <f>INDEX('કુલ વાર્ષિક'!$C$4:$C$103,MATCH(LARGE('કુલ વાર્ષિક'!$K$4:$K$103,2),'કુલ વાર્ષિક'!$K$4:$K$103,0),0)</f>
        <v xml:space="preserve">મૌલીકાબા વાળા </v>
      </c>
      <c r="C7" s="755"/>
      <c r="D7" s="755"/>
      <c r="E7" s="756"/>
      <c r="F7" s="129">
        <f>VLOOKUP(B7,'કુલ વાર્ષિક'!$C$4:$L$103,9,0)</f>
        <v>367</v>
      </c>
      <c r="G7" s="242">
        <f>VLOOKUP(B7,'કુલ વાર્ષિક'!$C$4:$L$103,10,0)</f>
        <v>52.428571428571431</v>
      </c>
    </row>
    <row r="8" spans="1:8" ht="26.25" customHeight="1" x14ac:dyDescent="0.2">
      <c r="A8" s="195" t="s">
        <v>170</v>
      </c>
      <c r="B8" s="754" t="str">
        <f>INDEX('કુલ વાર્ષિક'!$C$4:$C$103,MATCH(LARGE('કુલ વાર્ષિક'!$K$4:$K$103,3),'કુલ વાર્ષિક'!$K$4:$K$103,0),0)</f>
        <v xml:space="preserve">પઠાણ ઇમ્તિયાજ હનીફખાન </v>
      </c>
      <c r="C8" s="755"/>
      <c r="D8" s="755"/>
      <c r="E8" s="756"/>
      <c r="F8" s="129">
        <f>VLOOKUP(B8,'કુલ વાર્ષિક'!$C$4:$L$103,9,0)</f>
        <v>363</v>
      </c>
      <c r="G8" s="242">
        <f>VLOOKUP(B8,'કુલ વાર્ષિક'!$C$4:$L$103,10,0)</f>
        <v>51.857142857142854</v>
      </c>
    </row>
    <row r="9" spans="1:8" ht="26.25" customHeight="1" x14ac:dyDescent="0.2">
      <c r="A9" s="195" t="s">
        <v>171</v>
      </c>
      <c r="B9" s="850" t="str">
        <f>INDEX('કુલ વાર્ષિક'!$C$4:$C$103,MATCH(LARGE('કુલ વાર્ષિક'!$K$4:$K$103,4),'કુલ વાર્ષિક'!$K$4:$K$103,0),0)</f>
        <v xml:space="preserve">અશ્વિન અવૈયા </v>
      </c>
      <c r="C9" s="850"/>
      <c r="D9" s="850"/>
      <c r="E9" s="850"/>
      <c r="F9" s="129">
        <f>VLOOKUP(B9,'કુલ વાર્ષિક'!$C$4:$L$103,9,0)</f>
        <v>202</v>
      </c>
      <c r="G9" s="242">
        <f>VLOOKUP(B9,'કુલ વાર્ષિક'!$C$4:$L$103,10,0)</f>
        <v>28.857142857142858</v>
      </c>
    </row>
    <row r="10" spans="1:8" ht="26.25" customHeight="1" x14ac:dyDescent="0.2">
      <c r="A10" s="195" t="s">
        <v>172</v>
      </c>
      <c r="B10" s="850" t="str">
        <f>INDEX('કુલ વાર્ષિક'!$C$4:$C$103,MATCH(LARGE('કુલ વાર્ષિક'!$K$4:$K$103,5),'કુલ વાર્ષિક'!$K$4:$K$103,0),0)</f>
        <v xml:space="preserve">શાંતિબેન પરમાર </v>
      </c>
      <c r="C10" s="850"/>
      <c r="D10" s="850"/>
      <c r="E10" s="850"/>
      <c r="F10" s="129">
        <f>VLOOKUP(B10,'કુલ વાર્ષિક'!$C$4:$L$103,9,0)</f>
        <v>0</v>
      </c>
      <c r="G10" s="242">
        <f>VLOOKUP(B10,'કુલ વાર્ષિક'!$C$4:$L$103,10,0)</f>
        <v>0</v>
      </c>
    </row>
    <row r="11" spans="1:8" ht="26.25" customHeight="1" x14ac:dyDescent="0.2">
      <c r="A11" s="195" t="s">
        <v>173</v>
      </c>
      <c r="B11" s="850" t="e">
        <f>INDEX('કુલ વાર્ષિક'!$C$4:$C$103,MATCH(LARGE('કુલ વાર્ષિક'!$K$4:$K$103,6),'કુલ વાર્ષિક'!$K$4:$K$103,0),0)</f>
        <v>#NUM!</v>
      </c>
      <c r="C11" s="850"/>
      <c r="D11" s="850"/>
      <c r="E11" s="850"/>
      <c r="F11" s="129" t="e">
        <f>VLOOKUP(B11,'કુલ વાર્ષિક'!$C$4:$L$103,9,0)</f>
        <v>#NUM!</v>
      </c>
      <c r="G11" s="242" t="e">
        <f>VLOOKUP(B11,'કુલ વાર્ષિક'!$C$4:$L$103,10,0)</f>
        <v>#NUM!</v>
      </c>
    </row>
    <row r="12" spans="1:8" ht="26.25" customHeight="1" x14ac:dyDescent="0.2">
      <c r="A12" s="195" t="s">
        <v>174</v>
      </c>
      <c r="B12" s="850" t="e">
        <f>INDEX('કુલ વાર્ષિક'!$C$4:$C$103,MATCH(LARGE('કુલ વાર્ષિક'!$K$4:$K$103,7),'કુલ વાર્ષિક'!$K$4:$K$103,0),0)</f>
        <v>#NUM!</v>
      </c>
      <c r="C12" s="850"/>
      <c r="D12" s="850"/>
      <c r="E12" s="850"/>
      <c r="F12" s="129" t="e">
        <f>VLOOKUP(B12,'કુલ વાર્ષિક'!$C$4:$L$103,9,0)</f>
        <v>#NUM!</v>
      </c>
      <c r="G12" s="242" t="e">
        <f>VLOOKUP(B12,'કુલ વાર્ષિક'!$C$4:$L$103,10,0)</f>
        <v>#NUM!</v>
      </c>
    </row>
    <row r="13" spans="1:8" ht="26.25" customHeight="1" x14ac:dyDescent="0.2">
      <c r="A13" s="195" t="s">
        <v>175</v>
      </c>
      <c r="B13" s="850" t="e">
        <f>INDEX('કુલ વાર્ષિક'!$C$4:$C$103,MATCH(LARGE('કુલ વાર્ષિક'!$K$4:$K$103,8),'કુલ વાર્ષિક'!$K$4:$K$103,0),0)</f>
        <v>#NUM!</v>
      </c>
      <c r="C13" s="850"/>
      <c r="D13" s="850"/>
      <c r="E13" s="850"/>
      <c r="F13" s="129" t="e">
        <f>VLOOKUP(B13,'કુલ વાર્ષિક'!$C$4:$L$103,9,0)</f>
        <v>#NUM!</v>
      </c>
      <c r="G13" s="242" t="e">
        <f>VLOOKUP(B13,'કુલ વાર્ષિક'!$C$4:$L$103,10,0)</f>
        <v>#NUM!</v>
      </c>
    </row>
    <row r="14" spans="1:8" ht="26.25" customHeight="1" x14ac:dyDescent="0.2">
      <c r="A14" s="195" t="s">
        <v>176</v>
      </c>
      <c r="B14" s="850" t="e">
        <f>INDEX('કુલ વાર્ષિક'!$C$4:$C$103,MATCH(LARGE('કુલ વાર્ષિક'!$K$4:$K$103,9),'કુલ વાર્ષિક'!$K$4:$K$103,0),0)</f>
        <v>#NUM!</v>
      </c>
      <c r="C14" s="850"/>
      <c r="D14" s="850"/>
      <c r="E14" s="850"/>
      <c r="F14" s="129" t="e">
        <f>VLOOKUP(B14,'કુલ વાર્ષિક'!$C$4:$L$103,9,0)</f>
        <v>#NUM!</v>
      </c>
      <c r="G14" s="242" t="e">
        <f>VLOOKUP(B14,'કુલ વાર્ષિક'!$C$4:$L$103,10,0)</f>
        <v>#NUM!</v>
      </c>
    </row>
    <row r="15" spans="1:8" ht="26.25" customHeight="1" x14ac:dyDescent="0.2">
      <c r="A15" s="195" t="s">
        <v>177</v>
      </c>
      <c r="B15" s="850" t="e">
        <f>INDEX('કુલ વાર્ષિક'!$C$4:$C$103,MATCH(LARGE('કુલ વાર્ષિક'!$K$4:$K$103,10),'કુલ વાર્ષિક'!$K$4:$K$103,0),0)</f>
        <v>#NUM!</v>
      </c>
      <c r="C15" s="850"/>
      <c r="D15" s="850"/>
      <c r="E15" s="850"/>
      <c r="F15" s="129" t="e">
        <f>VLOOKUP(B15,'કુલ વાર્ષિક'!$C$4:$L$103,9,0)</f>
        <v>#NUM!</v>
      </c>
      <c r="G15" s="242" t="e">
        <f>VLOOKUP(B15,'કુલ વાર્ષિક'!$C$4:$L$103,10,0)</f>
        <v>#NUM!</v>
      </c>
    </row>
    <row r="16" spans="1:8" x14ac:dyDescent="0.2">
      <c r="B16" s="750"/>
      <c r="C16" s="750"/>
      <c r="D16" s="750"/>
      <c r="E16" s="750"/>
    </row>
    <row r="17" spans="2:5" x14ac:dyDescent="0.2">
      <c r="B17" s="750"/>
      <c r="C17" s="750"/>
      <c r="D17" s="750"/>
      <c r="E17" s="750"/>
    </row>
    <row r="18" spans="2:5" x14ac:dyDescent="0.2">
      <c r="B18" s="750"/>
      <c r="C18" s="750"/>
      <c r="D18" s="750"/>
      <c r="E18" s="750"/>
    </row>
  </sheetData>
  <sheetProtection password="CC35" sheet="1" objects="1" scenarios="1" formatCells="0" formatColumns="0" formatRows="0" insertColumns="0" insertRows="0"/>
  <mergeCells count="23">
    <mergeCell ref="B6:E6"/>
    <mergeCell ref="A1:H1"/>
    <mergeCell ref="A2:B2"/>
    <mergeCell ref="A3:B3"/>
    <mergeCell ref="C3:E3"/>
    <mergeCell ref="G3:H3"/>
    <mergeCell ref="A4:B4"/>
    <mergeCell ref="C4:E4"/>
    <mergeCell ref="F4:G4"/>
    <mergeCell ref="C2:H2"/>
    <mergeCell ref="B5:E5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04"/>
  <sheetViews>
    <sheetView workbookViewId="0">
      <pane ySplit="4" topLeftCell="A5" activePane="bottomLeft" state="frozen"/>
      <selection pane="bottomLeft" activeCell="K10" sqref="K10"/>
    </sheetView>
  </sheetViews>
  <sheetFormatPr defaultColWidth="9.14453125" defaultRowHeight="15" x14ac:dyDescent="0.2"/>
  <cols>
    <col min="1" max="1" width="5.109375" style="236" customWidth="1"/>
    <col min="2" max="2" width="6.58984375" style="236" customWidth="1"/>
    <col min="3" max="3" width="27.0390625" style="236" customWidth="1"/>
    <col min="4" max="9" width="6.1875" style="236" customWidth="1"/>
    <col min="10" max="11" width="6.72265625" style="236" customWidth="1"/>
    <col min="12" max="13" width="6.58984375" style="236" customWidth="1"/>
    <col min="14" max="14" width="9.14453125" style="236"/>
    <col min="15" max="15" width="8.33984375" style="236" customWidth="1"/>
    <col min="16" max="17" width="9.14453125" style="236" hidden="1" customWidth="1"/>
    <col min="18" max="18" width="0" style="236" hidden="1" customWidth="1"/>
    <col min="19" max="19" width="9.14453125" style="236"/>
    <col min="20" max="20" width="7.53125" style="236" customWidth="1"/>
    <col min="21" max="16384" width="9.14453125" style="236"/>
  </cols>
  <sheetData>
    <row r="1" spans="1:20" ht="17.25" customHeight="1" thickBot="1" x14ac:dyDescent="0.25">
      <c r="A1" s="853" t="s">
        <v>0</v>
      </c>
      <c r="B1" s="853"/>
      <c r="C1" s="854" t="str">
        <f>શાળા!B1</f>
        <v xml:space="preserve">શ્રી જનકપુરી વિદ્યાલય </v>
      </c>
      <c r="D1" s="854"/>
      <c r="E1" s="854"/>
      <c r="F1" s="854"/>
      <c r="G1" s="854"/>
      <c r="H1" s="854"/>
      <c r="I1" s="854"/>
      <c r="J1" s="854"/>
      <c r="K1" s="854"/>
    </row>
    <row r="2" spans="1:20" ht="24" customHeight="1" x14ac:dyDescent="0.25">
      <c r="A2" s="340"/>
      <c r="B2" s="341"/>
      <c r="C2" s="855" t="s">
        <v>234</v>
      </c>
      <c r="D2" s="855"/>
      <c r="E2" s="855"/>
      <c r="F2" s="855"/>
      <c r="G2" s="341"/>
      <c r="H2" s="341" t="s">
        <v>30</v>
      </c>
      <c r="I2" s="856" t="str">
        <f>શાળા!B6</f>
        <v>2023-24</v>
      </c>
      <c r="J2" s="857"/>
      <c r="K2" s="341"/>
      <c r="L2" s="358" t="str">
        <f>શાળા!B4</f>
        <v>9-A</v>
      </c>
      <c r="M2" s="853" t="s">
        <v>93</v>
      </c>
      <c r="N2" s="853"/>
      <c r="O2" s="852" t="str">
        <f>શાળા!B5</f>
        <v xml:space="preserve">ઇમ્તિયાજ પઠાણ </v>
      </c>
      <c r="P2" s="852"/>
      <c r="Q2" s="852"/>
      <c r="R2" s="852"/>
      <c r="S2" s="852"/>
      <c r="T2" s="852"/>
    </row>
    <row r="3" spans="1:20" ht="41.25" customHeight="1" x14ac:dyDescent="0.2">
      <c r="A3" s="852" t="s">
        <v>27</v>
      </c>
      <c r="B3" s="852"/>
      <c r="C3" s="852"/>
      <c r="D3" s="342" t="str">
        <f>શાળા!A9</f>
        <v xml:space="preserve">ગુજરાતી </v>
      </c>
      <c r="E3" s="342" t="str">
        <f>શાળા!A10</f>
        <v xml:space="preserve">અંગ્રેજી </v>
      </c>
      <c r="F3" s="342" t="str">
        <f>શાળા!A11</f>
        <v xml:space="preserve">હિન્દી </v>
      </c>
      <c r="G3" s="342" t="str">
        <f>શાળા!A12</f>
        <v>સંસ્કૃત</v>
      </c>
      <c r="H3" s="342" t="str">
        <f>શાળા!A13</f>
        <v>ગણીત</v>
      </c>
      <c r="I3" s="343" t="str">
        <f>શાળા!A14</f>
        <v xml:space="preserve">વિજ્ઞાન </v>
      </c>
      <c r="J3" s="343" t="str">
        <f>શાળા!A15</f>
        <v xml:space="preserve">સામાજિક વિજ્ઞાન </v>
      </c>
      <c r="K3" s="344" t="str">
        <f>શાળા!A16</f>
        <v>ચિત્રકલા</v>
      </c>
      <c r="L3" s="344">
        <f>શાળા!A17</f>
        <v>0</v>
      </c>
      <c r="M3" s="342">
        <f>શાળા!A18</f>
        <v>0</v>
      </c>
    </row>
    <row r="4" spans="1:20" ht="30" customHeight="1" x14ac:dyDescent="0.2">
      <c r="A4" s="345" t="s">
        <v>20</v>
      </c>
      <c r="B4" s="345" t="s">
        <v>28</v>
      </c>
      <c r="C4" s="345" t="s">
        <v>22</v>
      </c>
      <c r="D4" s="338" t="s">
        <v>73</v>
      </c>
      <c r="E4" s="338" t="s">
        <v>73</v>
      </c>
      <c r="F4" s="338" t="s">
        <v>73</v>
      </c>
      <c r="G4" s="338" t="s">
        <v>73</v>
      </c>
      <c r="H4" s="338" t="s">
        <v>73</v>
      </c>
      <c r="I4" s="338" t="s">
        <v>73</v>
      </c>
      <c r="J4" s="338" t="s">
        <v>73</v>
      </c>
      <c r="K4" s="338" t="s">
        <v>73</v>
      </c>
      <c r="L4" s="338" t="s">
        <v>73</v>
      </c>
      <c r="M4" s="338" t="s">
        <v>73</v>
      </c>
      <c r="N4" s="178" t="s">
        <v>233</v>
      </c>
      <c r="O4" s="177" t="s">
        <v>57</v>
      </c>
      <c r="P4" s="339"/>
      <c r="Q4" s="339"/>
      <c r="R4" s="177" t="s">
        <v>75</v>
      </c>
      <c r="S4" s="177" t="s">
        <v>217</v>
      </c>
      <c r="T4" s="345" t="s">
        <v>51</v>
      </c>
    </row>
    <row r="5" spans="1:20" ht="23.25" customHeight="1" x14ac:dyDescent="0.25">
      <c r="A5" s="346">
        <f>'વિદ્યાર્થી માહિતી'!A2</f>
        <v>1</v>
      </c>
      <c r="B5" s="346">
        <f>IF('વિદ્યાર્થી માહિતી'!B2="","",'વિદ્યાર્થી માહિતી'!B2)</f>
        <v>901</v>
      </c>
      <c r="C5" s="347" t="str">
        <f>IF('વિદ્યાર્થી માહિતી'!C2="","",'વિદ્યાર્થી માહિતી'!C2)</f>
        <v xml:space="preserve">પઠાણ ઇમ્તિયાજ હનીફખાન </v>
      </c>
      <c r="D5" s="71">
        <f>'સમગ્ર પરિણામ '!I7</f>
        <v>31</v>
      </c>
      <c r="E5" s="71">
        <f>'સમગ્ર પરિણામ '!V7</f>
        <v>59</v>
      </c>
      <c r="F5" s="71">
        <f>'સમગ્ર પરિણામ '!AI7</f>
        <v>50</v>
      </c>
      <c r="G5" s="71">
        <f>'સમગ્ર પરિણામ '!AV7</f>
        <v>61</v>
      </c>
      <c r="H5" s="71">
        <f>'સમગ્ર પરિણામ '!BI7</f>
        <v>59</v>
      </c>
      <c r="I5" s="71">
        <f>'સમગ્ર પરિણામ '!BV7</f>
        <v>55</v>
      </c>
      <c r="J5" s="71">
        <f>'સમગ્ર પરિણામ '!CI7</f>
        <v>48</v>
      </c>
      <c r="K5" s="71" t="str">
        <f>'સમગ્ર પરિણામ '!CX7</f>
        <v>A2</v>
      </c>
      <c r="L5" s="71" t="str">
        <f>'સમગ્ર પરિણામ '!DI7</f>
        <v>A1</v>
      </c>
      <c r="M5" s="71" t="str">
        <f>'સમગ્ર પરિણામ '!DT7</f>
        <v>A2</v>
      </c>
      <c r="N5" s="348">
        <f>IF('વિદ્યાર્થી માહિતી'!C2="","",SUM(D5:J5))</f>
        <v>363</v>
      </c>
      <c r="O5" s="349">
        <f>IF('વિદ્યાર્થી માહિતી'!C2="","",N5/7)</f>
        <v>51.857142857142854</v>
      </c>
      <c r="P5" s="350">
        <f>IF('વિદ્યાર્થી માહિતી'!C2="","",ROUND(O5-33,0))</f>
        <v>19</v>
      </c>
      <c r="Q5" s="351">
        <f>IF(P5&lt;0,0,P5)</f>
        <v>19</v>
      </c>
      <c r="R5" s="352">
        <f>IF('વિદ્યાર્થી માહિતી'!C2="","",IF(Q5&gt;15,15,Q5))</f>
        <v>15</v>
      </c>
      <c r="S5" s="337" t="str">
        <f>'સમગ્ર પરિણામ '!DY7</f>
        <v>સિદ્ધિગુણથી પાસ</v>
      </c>
      <c r="T5" s="353" t="str">
        <f t="shared" ref="T5:T36" si="0">IF(I5="","",IF(O5&lt;33,"E",IF(O5&lt;=40,"D",IF(O5&lt;=50,"C2",IF(O5&lt;=60,"C1",IF(O5&lt;=70,"B2",IF(O5&lt;=80,"B1",IF(O5&lt;=90,"A2",IF(O5&lt;=100,"A1")))))))))</f>
        <v>C1</v>
      </c>
    </row>
    <row r="6" spans="1:20" ht="23.25" customHeight="1" x14ac:dyDescent="0.25">
      <c r="A6" s="346">
        <f>'વિદ્યાર્થી માહિતી'!A3</f>
        <v>2</v>
      </c>
      <c r="B6" s="346">
        <f>IF('વિદ્યાર્થી માહિતી'!B3="","",'વિદ્યાર્થી માહિતી'!B3)</f>
        <v>902</v>
      </c>
      <c r="C6" s="347" t="str">
        <f>IF('વિદ્યાર્થી માહિતી'!C3="","",'વિદ્યાર્થી માહિતી'!C3)</f>
        <v xml:space="preserve">મેરામણ ગરેજા </v>
      </c>
      <c r="D6" s="71">
        <f>'સમગ્ર પરિણામ '!I8</f>
        <v>66</v>
      </c>
      <c r="E6" s="71">
        <f>'સમગ્ર પરિણામ '!V8</f>
        <v>69</v>
      </c>
      <c r="F6" s="71">
        <f>'સમગ્ર પરિણામ '!AI8</f>
        <v>74</v>
      </c>
      <c r="G6" s="71">
        <f>'સમગ્ર પરિણામ '!AV8</f>
        <v>72</v>
      </c>
      <c r="H6" s="71">
        <f>'સમગ્ર પરિણામ '!BI8</f>
        <v>78</v>
      </c>
      <c r="I6" s="71">
        <f>'સમગ્ર પરિણામ '!BV8</f>
        <v>76</v>
      </c>
      <c r="J6" s="71">
        <f>'સમગ્ર પરિણામ '!CI8</f>
        <v>80</v>
      </c>
      <c r="K6" s="71" t="str">
        <f>'સમગ્ર પરિણામ '!CX8</f>
        <v>A2</v>
      </c>
      <c r="L6" s="71" t="str">
        <f>'સમગ્ર પરિણામ '!DI8</f>
        <v>A1</v>
      </c>
      <c r="M6" s="71" t="str">
        <f>'સમગ્ર પરિણામ '!DT8</f>
        <v>A2</v>
      </c>
      <c r="N6" s="354">
        <f>IF('વિદ્યાર્થી માહિતી'!C3="","",SUM(D6:J6))</f>
        <v>515</v>
      </c>
      <c r="O6" s="355">
        <f>IF('વિદ્યાર્થી માહિતી'!C3="","",N6/7)</f>
        <v>73.571428571428569</v>
      </c>
      <c r="P6" s="356">
        <f>IF('વિદ્યાર્થી માહિતી'!C3="","",ROUND(O6-33,0))</f>
        <v>41</v>
      </c>
      <c r="Q6" s="351">
        <f t="shared" ref="Q6:Q69" si="1">IF(P6&lt;0,0,P6)</f>
        <v>41</v>
      </c>
      <c r="R6" s="357">
        <f>IF('વિદ્યાર્થી માહિતી'!C3="","",IF(Q6&gt;15,15,Q6))</f>
        <v>15</v>
      </c>
      <c r="S6" s="337" t="str">
        <f>'સમગ્ર પરિણામ '!DY8</f>
        <v>પાસ</v>
      </c>
      <c r="T6" s="353" t="str">
        <f t="shared" si="0"/>
        <v>B1</v>
      </c>
    </row>
    <row r="7" spans="1:20" ht="23.25" customHeight="1" x14ac:dyDescent="0.25">
      <c r="A7" s="346">
        <f>'વિદ્યાર્થી માહિતી'!A4</f>
        <v>3</v>
      </c>
      <c r="B7" s="346">
        <f>IF('વિદ્યાર્થી માહિતી'!B4="","",'વિદ્યાર્થી માહિતી'!B4)</f>
        <v>903</v>
      </c>
      <c r="C7" s="347" t="str">
        <f>IF('વિદ્યાર્થી માહિતી'!C4="","",'વિદ્યાર્થી માહિતી'!C4)</f>
        <v xml:space="preserve">અશ્વિન અવૈયા </v>
      </c>
      <c r="D7" s="71">
        <f>'સમગ્ર પરિણામ '!I9</f>
        <v>33</v>
      </c>
      <c r="E7" s="71">
        <f>'સમગ્ર પરિણામ '!V9</f>
        <v>26</v>
      </c>
      <c r="F7" s="71">
        <f>'સમગ્ર પરિણામ '!AI9</f>
        <v>34</v>
      </c>
      <c r="G7" s="71">
        <f>'સમગ્ર પરિણામ '!AV9</f>
        <v>30</v>
      </c>
      <c r="H7" s="71">
        <f>'સમગ્ર પરિણામ '!BI9</f>
        <v>27</v>
      </c>
      <c r="I7" s="71">
        <f>'સમગ્ર પરિણામ '!BV9</f>
        <v>26</v>
      </c>
      <c r="J7" s="71">
        <f>'સમગ્ર પરિણામ '!CI9</f>
        <v>26</v>
      </c>
      <c r="K7" s="71" t="str">
        <f>'સમગ્ર પરિણામ '!CX9</f>
        <v>A2</v>
      </c>
      <c r="L7" s="71" t="str">
        <f>'સમગ્ર પરિણામ '!DI9</f>
        <v>A1</v>
      </c>
      <c r="M7" s="71" t="str">
        <f>'સમગ્ર પરિણામ '!DT9</f>
        <v>B1</v>
      </c>
      <c r="N7" s="354">
        <f>IF('વિદ્યાર્થી માહિતી'!C4="","",SUM(D7:J7))</f>
        <v>202</v>
      </c>
      <c r="O7" s="355">
        <f>IF('વિદ્યાર્થી માહિતી'!C4="","",N7/7)</f>
        <v>28.857142857142858</v>
      </c>
      <c r="P7" s="356">
        <f>IF('વિદ્યાર્થી માહિતી'!C4="","",ROUND(O7-33,0))</f>
        <v>-4</v>
      </c>
      <c r="Q7" s="351">
        <f t="shared" si="1"/>
        <v>0</v>
      </c>
      <c r="R7" s="357">
        <f>IF('વિદ્યાર્થી માહિતી'!C4="","",IF(Q7&gt;15,15,Q7))</f>
        <v>0</v>
      </c>
      <c r="S7" s="337" t="str">
        <f>'સમગ્ર પરિણામ '!DY9</f>
        <v>નાપાસ</v>
      </c>
      <c r="T7" s="353" t="str">
        <f t="shared" si="0"/>
        <v>E</v>
      </c>
    </row>
    <row r="8" spans="1:20" ht="23.25" customHeight="1" x14ac:dyDescent="0.25">
      <c r="A8" s="346">
        <f>'વિદ્યાર્થી માહિતી'!A5</f>
        <v>4</v>
      </c>
      <c r="B8" s="346">
        <f>IF('વિદ્યાર્થી માહિતી'!B5="","",'વિદ્યાર્થી માહિતી'!B5)</f>
        <v>904</v>
      </c>
      <c r="C8" s="347" t="str">
        <f>IF('વિદ્યાર્થી માહિતી'!C5="","",'વિદ્યાર્થી માહિતી'!C5)</f>
        <v xml:space="preserve">શાંતિબેન પરમાર </v>
      </c>
      <c r="D8" s="71" t="str">
        <f>'સમગ્ર પરિણામ '!I10</f>
        <v>LEFT</v>
      </c>
      <c r="E8" s="71" t="str">
        <f>'સમગ્ર પરિણામ '!V10</f>
        <v>LEFT</v>
      </c>
      <c r="F8" s="71" t="str">
        <f>'સમગ્ર પરિણામ '!AI10</f>
        <v>LEFT</v>
      </c>
      <c r="G8" s="71" t="str">
        <f>'સમગ્ર પરિણામ '!AV10</f>
        <v>LEFT</v>
      </c>
      <c r="H8" s="71" t="str">
        <f>'સમગ્ર પરિણામ '!BI10</f>
        <v>LEFT</v>
      </c>
      <c r="I8" s="71" t="str">
        <f>'સમગ્ર પરિણામ '!BV10</f>
        <v>LEFT</v>
      </c>
      <c r="J8" s="71" t="str">
        <f>'સમગ્ર પરિણામ '!CI10</f>
        <v>LEFT</v>
      </c>
      <c r="K8" s="71" t="str">
        <f>'સમગ્ર પરિણામ '!CX10</f>
        <v>B2</v>
      </c>
      <c r="L8" s="71" t="str">
        <f>'સમગ્ર પરિણામ '!DI10</f>
        <v>B2</v>
      </c>
      <c r="M8" s="71" t="str">
        <f>'સમગ્ર પરિણામ '!DT10</f>
        <v>B2</v>
      </c>
      <c r="N8" s="354">
        <f>IF('વિદ્યાર્થી માહિતી'!C5="","",SUM(D8:J8))</f>
        <v>0</v>
      </c>
      <c r="O8" s="355">
        <f>IF('વિદ્યાર્થી માહિતી'!C5="","",N8/7)</f>
        <v>0</v>
      </c>
      <c r="P8" s="356">
        <f>IF('વિદ્યાર્થી માહિતી'!C5="","",ROUND(O8-33,0))</f>
        <v>-33</v>
      </c>
      <c r="Q8" s="351">
        <f t="shared" si="1"/>
        <v>0</v>
      </c>
      <c r="R8" s="357">
        <f>IF('વિદ્યાર્થી માહિતી'!C5="","",IF(Q8&gt;15,15,Q8))</f>
        <v>0</v>
      </c>
      <c r="S8" s="337" t="str">
        <f>'સમગ્ર પરિણામ '!DY10</f>
        <v>LEFT</v>
      </c>
      <c r="T8" s="353" t="str">
        <f t="shared" si="0"/>
        <v>E</v>
      </c>
    </row>
    <row r="9" spans="1:20" ht="23.25" customHeight="1" x14ac:dyDescent="0.25">
      <c r="A9" s="346">
        <f>'વિદ્યાર્થી માહિતી'!A6</f>
        <v>5</v>
      </c>
      <c r="B9" s="346">
        <f>IF('વિદ્યાર્થી માહિતી'!B6="","",'વિદ્યાર્થી માહિતી'!B6)</f>
        <v>905</v>
      </c>
      <c r="C9" s="347" t="str">
        <f>IF('વિદ્યાર્થી માહિતી'!C6="","",'વિદ્યાર્થી માહિતી'!C6)</f>
        <v xml:space="preserve">મૌલીકાબા વાળા </v>
      </c>
      <c r="D9" s="71">
        <f>'સમગ્ર પરિણામ '!I11</f>
        <v>59</v>
      </c>
      <c r="E9" s="71">
        <f>'સમગ્ર પરિણામ '!V11</f>
        <v>46</v>
      </c>
      <c r="F9" s="71">
        <f>'સમગ્ર પરિણામ '!AI11</f>
        <v>53</v>
      </c>
      <c r="G9" s="71">
        <f>'સમગ્ર પરિણામ '!AV11</f>
        <v>56</v>
      </c>
      <c r="H9" s="71">
        <f>'સમગ્ર પરિણામ '!BI11</f>
        <v>48</v>
      </c>
      <c r="I9" s="71">
        <f>'સમગ્ર પરિણામ '!BV11</f>
        <v>52</v>
      </c>
      <c r="J9" s="71">
        <f>'સમગ્ર પરિણામ '!CI11</f>
        <v>53</v>
      </c>
      <c r="K9" s="71" t="str">
        <f>'સમગ્ર પરિણામ '!CX11</f>
        <v>A2</v>
      </c>
      <c r="L9" s="71" t="str">
        <f>'સમગ્ર પરિણામ '!DI11</f>
        <v>B1</v>
      </c>
      <c r="M9" s="71" t="str">
        <f>'સમગ્ર પરિણામ '!DT11</f>
        <v>A2</v>
      </c>
      <c r="N9" s="354">
        <f>IF('વિદ્યાર્થી માહિતી'!C6="","",SUM(D9:J9))</f>
        <v>367</v>
      </c>
      <c r="O9" s="355">
        <f>IF('વિદ્યાર્થી માહિતી'!C6="","",N9/7)</f>
        <v>52.428571428571431</v>
      </c>
      <c r="P9" s="356">
        <f>IF('વિદ્યાર્થી માહિતી'!C6="","",ROUND(O9-33,0))</f>
        <v>19</v>
      </c>
      <c r="Q9" s="351">
        <f t="shared" si="1"/>
        <v>19</v>
      </c>
      <c r="R9" s="357">
        <f>IF('વિદ્યાર્થી માહિતી'!C6="","",IF(Q9&gt;15,15,Q9))</f>
        <v>15</v>
      </c>
      <c r="S9" s="337" t="str">
        <f>'સમગ્ર પરિણામ '!DY11</f>
        <v>પાસ</v>
      </c>
      <c r="T9" s="353" t="str">
        <f t="shared" si="0"/>
        <v>C1</v>
      </c>
    </row>
    <row r="10" spans="1:20" ht="23.25" customHeight="1" x14ac:dyDescent="0.25">
      <c r="A10" s="346">
        <f>'વિદ્યાર્થી માહિતી'!A7</f>
        <v>6</v>
      </c>
      <c r="B10" s="346" t="str">
        <f>IF('વિદ્યાર્થી માહિતી'!B7="","",'વિદ્યાર્થી માહિતી'!B7)</f>
        <v/>
      </c>
      <c r="C10" s="347" t="str">
        <f>IF('વિદ્યાર્થી માહિતી'!C7="","",'વિદ્યાર્થી માહિતી'!C7)</f>
        <v/>
      </c>
      <c r="D10" s="71" t="str">
        <f>'સમગ્ર પરિણામ '!I12</f>
        <v/>
      </c>
      <c r="E10" s="71" t="str">
        <f>'સમગ્ર પરિણામ '!V12</f>
        <v/>
      </c>
      <c r="F10" s="71" t="str">
        <f>'સમગ્ર પરિણામ '!AI12</f>
        <v/>
      </c>
      <c r="G10" s="71" t="str">
        <f>'સમગ્ર પરિણામ '!AV12</f>
        <v/>
      </c>
      <c r="H10" s="71" t="str">
        <f>'સમગ્ર પરિણામ '!BI12</f>
        <v/>
      </c>
      <c r="I10" s="71" t="str">
        <f>'સમગ્ર પરિણામ '!BV12</f>
        <v/>
      </c>
      <c r="J10" s="71" t="str">
        <f>'સમગ્ર પરિણામ '!CI12</f>
        <v/>
      </c>
      <c r="K10" s="71" t="str">
        <f>'સમગ્ર પરિણામ '!CX12</f>
        <v/>
      </c>
      <c r="L10" s="71" t="str">
        <f>'સમગ્ર પરિણામ '!DI12</f>
        <v/>
      </c>
      <c r="M10" s="71" t="str">
        <f>'સમગ્ર પરિણામ '!DT12</f>
        <v/>
      </c>
      <c r="N10" s="354" t="str">
        <f>IF('વિદ્યાર્થી માહિતી'!C7="","",SUM(D10:J10))</f>
        <v/>
      </c>
      <c r="O10" s="355" t="str">
        <f>IF('વિદ્યાર્થી માહિતી'!C7="","",N10/7)</f>
        <v/>
      </c>
      <c r="P10" s="356" t="str">
        <f>IF('વિદ્યાર્થી માહિતી'!C7="","",ROUND(O10-33,0))</f>
        <v/>
      </c>
      <c r="Q10" s="351" t="str">
        <f t="shared" si="1"/>
        <v/>
      </c>
      <c r="R10" s="357" t="str">
        <f>IF('વિદ્યાર્થી માહિતી'!C7="","",IF(Q10&gt;15,15,Q10))</f>
        <v/>
      </c>
      <c r="S10" s="337" t="str">
        <f>'સમગ્ર પરિણામ '!DY12</f>
        <v/>
      </c>
      <c r="T10" s="353" t="str">
        <f t="shared" si="0"/>
        <v/>
      </c>
    </row>
    <row r="11" spans="1:20" ht="23.25" customHeight="1" x14ac:dyDescent="0.25">
      <c r="A11" s="346">
        <f>'વિદ્યાર્થી માહિતી'!A8</f>
        <v>7</v>
      </c>
      <c r="B11" s="346" t="str">
        <f>IF('વિદ્યાર્થી માહિતી'!B8="","",'વિદ્યાર્થી માહિતી'!B8)</f>
        <v/>
      </c>
      <c r="C11" s="347" t="str">
        <f>IF('વિદ્યાર્થી માહિતી'!C8="","",'વિદ્યાર્થી માહિતી'!C8)</f>
        <v/>
      </c>
      <c r="D11" s="71" t="str">
        <f>'સમગ્ર પરિણામ '!I13</f>
        <v/>
      </c>
      <c r="E11" s="71" t="str">
        <f>'સમગ્ર પરિણામ '!V13</f>
        <v/>
      </c>
      <c r="F11" s="71" t="str">
        <f>'સમગ્ર પરિણામ '!AI13</f>
        <v/>
      </c>
      <c r="G11" s="71" t="str">
        <f>'સમગ્ર પરિણામ '!AV13</f>
        <v/>
      </c>
      <c r="H11" s="71" t="str">
        <f>'સમગ્ર પરિણામ '!BI13</f>
        <v/>
      </c>
      <c r="I11" s="71" t="str">
        <f>'સમગ્ર પરિણામ '!BV13</f>
        <v/>
      </c>
      <c r="J11" s="71" t="str">
        <f>'સમગ્ર પરિણામ '!CI13</f>
        <v/>
      </c>
      <c r="K11" s="71" t="str">
        <f>'સમગ્ર પરિણામ '!CX13</f>
        <v/>
      </c>
      <c r="L11" s="71" t="str">
        <f>'સમગ્ર પરિણામ '!DI13</f>
        <v/>
      </c>
      <c r="M11" s="71" t="str">
        <f>'સમગ્ર પરિણામ '!DT13</f>
        <v/>
      </c>
      <c r="N11" s="354" t="str">
        <f>IF('વિદ્યાર્થી માહિતી'!C8="","",SUM(D11:J11))</f>
        <v/>
      </c>
      <c r="O11" s="355" t="str">
        <f>IF('વિદ્યાર્થી માહિતી'!C8="","",N11/7)</f>
        <v/>
      </c>
      <c r="P11" s="356" t="str">
        <f>IF('વિદ્યાર્થી માહિતી'!C8="","",ROUND(O11-33,0))</f>
        <v/>
      </c>
      <c r="Q11" s="351" t="str">
        <f t="shared" si="1"/>
        <v/>
      </c>
      <c r="R11" s="357" t="str">
        <f>IF('વિદ્યાર્થી માહિતી'!C8="","",IF(Q11&gt;15,15,Q11))</f>
        <v/>
      </c>
      <c r="S11" s="337" t="str">
        <f>'સમગ્ર પરિણામ '!DY13</f>
        <v/>
      </c>
      <c r="T11" s="353" t="str">
        <f t="shared" si="0"/>
        <v/>
      </c>
    </row>
    <row r="12" spans="1:20" ht="23.25" customHeight="1" x14ac:dyDescent="0.25">
      <c r="A12" s="346">
        <f>'વિદ્યાર્થી માહિતી'!A9</f>
        <v>8</v>
      </c>
      <c r="B12" s="346" t="str">
        <f>IF('વિદ્યાર્થી માહિતી'!B9="","",'વિદ્યાર્થી માહિતી'!B9)</f>
        <v/>
      </c>
      <c r="C12" s="347" t="str">
        <f>IF('વિદ્યાર્થી માહિતી'!C9="","",'વિદ્યાર્થી માહિતી'!C9)</f>
        <v/>
      </c>
      <c r="D12" s="71" t="str">
        <f>'સમગ્ર પરિણામ '!I14</f>
        <v/>
      </c>
      <c r="E12" s="71" t="str">
        <f>'સમગ્ર પરિણામ '!V14</f>
        <v/>
      </c>
      <c r="F12" s="71" t="str">
        <f>'સમગ્ર પરિણામ '!AI14</f>
        <v/>
      </c>
      <c r="G12" s="71" t="str">
        <f>'સમગ્ર પરિણામ '!AV14</f>
        <v/>
      </c>
      <c r="H12" s="71" t="str">
        <f>'સમગ્ર પરિણામ '!BI14</f>
        <v/>
      </c>
      <c r="I12" s="71" t="str">
        <f>'સમગ્ર પરિણામ '!BV14</f>
        <v/>
      </c>
      <c r="J12" s="71" t="str">
        <f>'સમગ્ર પરિણામ '!CI14</f>
        <v/>
      </c>
      <c r="K12" s="71" t="str">
        <f>'સમગ્ર પરિણામ '!CX14</f>
        <v/>
      </c>
      <c r="L12" s="71" t="str">
        <f>'સમગ્ર પરિણામ '!DI14</f>
        <v/>
      </c>
      <c r="M12" s="71" t="str">
        <f>'સમગ્ર પરિણામ '!DT14</f>
        <v/>
      </c>
      <c r="N12" s="354" t="str">
        <f>IF('વિદ્યાર્થી માહિતી'!C9="","",SUM(D12:J12))</f>
        <v/>
      </c>
      <c r="O12" s="355" t="str">
        <f>IF('વિદ્યાર્થી માહિતી'!C9="","",N12/7)</f>
        <v/>
      </c>
      <c r="P12" s="356" t="str">
        <f>IF('વિદ્યાર્થી માહિતી'!C9="","",ROUND(O12-33,0))</f>
        <v/>
      </c>
      <c r="Q12" s="351" t="str">
        <f t="shared" si="1"/>
        <v/>
      </c>
      <c r="R12" s="357" t="str">
        <f>IF('વિદ્યાર્થી માહિતી'!C9="","",IF(Q12&gt;15,15,Q12))</f>
        <v/>
      </c>
      <c r="S12" s="337" t="str">
        <f>'સમગ્ર પરિણામ '!DY14</f>
        <v/>
      </c>
      <c r="T12" s="353" t="str">
        <f t="shared" si="0"/>
        <v/>
      </c>
    </row>
    <row r="13" spans="1:20" ht="23.25" customHeight="1" x14ac:dyDescent="0.25">
      <c r="A13" s="346">
        <f>'વિદ્યાર્થી માહિતી'!A10</f>
        <v>9</v>
      </c>
      <c r="B13" s="346" t="str">
        <f>IF('વિદ્યાર્થી માહિતી'!B10="","",'વિદ્યાર્થી માહિતી'!B10)</f>
        <v/>
      </c>
      <c r="C13" s="347" t="str">
        <f>IF('વિદ્યાર્થી માહિતી'!C10="","",'વિદ્યાર્થી માહિતી'!C10)</f>
        <v/>
      </c>
      <c r="D13" s="71" t="str">
        <f>'સમગ્ર પરિણામ '!I15</f>
        <v/>
      </c>
      <c r="E13" s="71" t="str">
        <f>'સમગ્ર પરિણામ '!V15</f>
        <v/>
      </c>
      <c r="F13" s="71" t="str">
        <f>'સમગ્ર પરિણામ '!AI15</f>
        <v/>
      </c>
      <c r="G13" s="71" t="str">
        <f>'સમગ્ર પરિણામ '!AV15</f>
        <v/>
      </c>
      <c r="H13" s="71" t="str">
        <f>'સમગ્ર પરિણામ '!BI15</f>
        <v/>
      </c>
      <c r="I13" s="71" t="str">
        <f>'સમગ્ર પરિણામ '!BV15</f>
        <v/>
      </c>
      <c r="J13" s="71" t="str">
        <f>'સમગ્ર પરિણામ '!CI15</f>
        <v/>
      </c>
      <c r="K13" s="71" t="str">
        <f>'સમગ્ર પરિણામ '!CX15</f>
        <v/>
      </c>
      <c r="L13" s="71" t="str">
        <f>'સમગ્ર પરિણામ '!DI15</f>
        <v/>
      </c>
      <c r="M13" s="71" t="str">
        <f>'સમગ્ર પરિણામ '!DT15</f>
        <v/>
      </c>
      <c r="N13" s="354" t="str">
        <f>IF('વિદ્યાર્થી માહિતી'!C10="","",SUM(D13:J13))</f>
        <v/>
      </c>
      <c r="O13" s="355" t="str">
        <f>IF('વિદ્યાર્થી માહિતી'!C10="","",N13/7)</f>
        <v/>
      </c>
      <c r="P13" s="356" t="str">
        <f>IF('વિદ્યાર્થી માહિતી'!C10="","",ROUND(O13-33,0))</f>
        <v/>
      </c>
      <c r="Q13" s="351" t="str">
        <f t="shared" si="1"/>
        <v/>
      </c>
      <c r="R13" s="357" t="str">
        <f>IF('વિદ્યાર્થી માહિતી'!C10="","",IF(Q13&gt;15,15,Q13))</f>
        <v/>
      </c>
      <c r="S13" s="337" t="str">
        <f>'સમગ્ર પરિણામ '!DY15</f>
        <v/>
      </c>
      <c r="T13" s="353" t="str">
        <f t="shared" si="0"/>
        <v/>
      </c>
    </row>
    <row r="14" spans="1:20" ht="23.25" customHeight="1" x14ac:dyDescent="0.25">
      <c r="A14" s="346">
        <f>'વિદ્યાર્થી માહિતી'!A11</f>
        <v>10</v>
      </c>
      <c r="B14" s="346" t="str">
        <f>IF('વિદ્યાર્થી માહિતી'!B11="","",'વિદ્યાર્થી માહિતી'!B11)</f>
        <v/>
      </c>
      <c r="C14" s="347" t="str">
        <f>IF('વિદ્યાર્થી માહિતી'!C11="","",'વિદ્યાર્થી માહિતી'!C11)</f>
        <v/>
      </c>
      <c r="D14" s="71" t="str">
        <f>'સમગ્ર પરિણામ '!I16</f>
        <v/>
      </c>
      <c r="E14" s="71" t="str">
        <f>'સમગ્ર પરિણામ '!V16</f>
        <v/>
      </c>
      <c r="F14" s="71" t="str">
        <f>'સમગ્ર પરિણામ '!AI16</f>
        <v/>
      </c>
      <c r="G14" s="71" t="str">
        <f>'સમગ્ર પરિણામ '!AV16</f>
        <v/>
      </c>
      <c r="H14" s="71" t="str">
        <f>'સમગ્ર પરિણામ '!BI16</f>
        <v/>
      </c>
      <c r="I14" s="71" t="str">
        <f>'સમગ્ર પરિણામ '!BV16</f>
        <v/>
      </c>
      <c r="J14" s="71" t="str">
        <f>'સમગ્ર પરિણામ '!CI16</f>
        <v/>
      </c>
      <c r="K14" s="71" t="str">
        <f>'સમગ્ર પરિણામ '!CX16</f>
        <v/>
      </c>
      <c r="L14" s="71" t="str">
        <f>'સમગ્ર પરિણામ '!DI16</f>
        <v/>
      </c>
      <c r="M14" s="71" t="str">
        <f>'સમગ્ર પરિણામ '!DT16</f>
        <v/>
      </c>
      <c r="N14" s="354" t="str">
        <f>IF('વિદ્યાર્થી માહિતી'!C11="","",SUM(D14:J14))</f>
        <v/>
      </c>
      <c r="O14" s="355" t="str">
        <f>IF('વિદ્યાર્થી માહિતી'!C11="","",N14/7)</f>
        <v/>
      </c>
      <c r="P14" s="356" t="str">
        <f>IF('વિદ્યાર્થી માહિતી'!C11="","",ROUND(O14-33,0))</f>
        <v/>
      </c>
      <c r="Q14" s="351" t="str">
        <f t="shared" si="1"/>
        <v/>
      </c>
      <c r="R14" s="357" t="str">
        <f>IF('વિદ્યાર્થી માહિતી'!C11="","",IF(Q14&gt;15,15,Q14))</f>
        <v/>
      </c>
      <c r="S14" s="337" t="str">
        <f>'સમગ્ર પરિણામ '!DY16</f>
        <v/>
      </c>
      <c r="T14" s="353" t="str">
        <f t="shared" si="0"/>
        <v/>
      </c>
    </row>
    <row r="15" spans="1:20" ht="23.25" customHeight="1" x14ac:dyDescent="0.25">
      <c r="A15" s="346">
        <f>'વિદ્યાર્થી માહિતી'!A12</f>
        <v>11</v>
      </c>
      <c r="B15" s="346" t="str">
        <f>IF('વિદ્યાર્થી માહિતી'!B12="","",'વિદ્યાર્થી માહિતી'!B12)</f>
        <v/>
      </c>
      <c r="C15" s="347" t="str">
        <f>IF('વિદ્યાર્થી માહિતી'!C12="","",'વિદ્યાર્થી માહિતી'!C12)</f>
        <v/>
      </c>
      <c r="D15" s="71" t="str">
        <f>'સમગ્ર પરિણામ '!I17</f>
        <v/>
      </c>
      <c r="E15" s="71" t="str">
        <f>'સમગ્ર પરિણામ '!V17</f>
        <v/>
      </c>
      <c r="F15" s="71" t="str">
        <f>'સમગ્ર પરિણામ '!AI17</f>
        <v/>
      </c>
      <c r="G15" s="71" t="str">
        <f>'સમગ્ર પરિણામ '!AV17</f>
        <v/>
      </c>
      <c r="H15" s="71" t="str">
        <f>'સમગ્ર પરિણામ '!BI17</f>
        <v/>
      </c>
      <c r="I15" s="71" t="str">
        <f>'સમગ્ર પરિણામ '!BV17</f>
        <v/>
      </c>
      <c r="J15" s="71" t="str">
        <f>'સમગ્ર પરિણામ '!CI17</f>
        <v/>
      </c>
      <c r="K15" s="71" t="str">
        <f>'સમગ્ર પરિણામ '!CX17</f>
        <v/>
      </c>
      <c r="L15" s="71" t="str">
        <f>'સમગ્ર પરિણામ '!DI17</f>
        <v/>
      </c>
      <c r="M15" s="71" t="str">
        <f>'સમગ્ર પરિણામ '!DT17</f>
        <v/>
      </c>
      <c r="N15" s="354" t="str">
        <f>IF('વિદ્યાર્થી માહિતી'!C12="","",SUM(D15:J15))</f>
        <v/>
      </c>
      <c r="O15" s="355" t="str">
        <f>IF('વિદ્યાર્થી માહિતી'!C12="","",N15/7)</f>
        <v/>
      </c>
      <c r="P15" s="356" t="str">
        <f>IF('વિદ્યાર્થી માહિતી'!C12="","",ROUND(O15-33,0))</f>
        <v/>
      </c>
      <c r="Q15" s="351" t="str">
        <f t="shared" si="1"/>
        <v/>
      </c>
      <c r="R15" s="357" t="str">
        <f>IF('વિદ્યાર્થી માહિતી'!C12="","",IF(Q15&gt;15,15,Q15))</f>
        <v/>
      </c>
      <c r="S15" s="337" t="str">
        <f>'સમગ્ર પરિણામ '!DY17</f>
        <v/>
      </c>
      <c r="T15" s="353" t="str">
        <f t="shared" si="0"/>
        <v/>
      </c>
    </row>
    <row r="16" spans="1:20" ht="23.25" customHeight="1" x14ac:dyDescent="0.25">
      <c r="A16" s="346">
        <f>'વિદ્યાર્થી માહિતી'!A13</f>
        <v>12</v>
      </c>
      <c r="B16" s="346" t="str">
        <f>IF('વિદ્યાર્થી માહિતી'!B13="","",'વિદ્યાર્થી માહિતી'!B13)</f>
        <v/>
      </c>
      <c r="C16" s="347" t="str">
        <f>IF('વિદ્યાર્થી માહિતી'!C13="","",'વિદ્યાર્થી માહિતી'!C13)</f>
        <v/>
      </c>
      <c r="D16" s="71" t="str">
        <f>'સમગ્ર પરિણામ '!I18</f>
        <v/>
      </c>
      <c r="E16" s="71" t="str">
        <f>'સમગ્ર પરિણામ '!V18</f>
        <v/>
      </c>
      <c r="F16" s="71" t="str">
        <f>'સમગ્ર પરિણામ '!AI18</f>
        <v/>
      </c>
      <c r="G16" s="71" t="str">
        <f>'સમગ્ર પરિણામ '!AV18</f>
        <v/>
      </c>
      <c r="H16" s="71" t="str">
        <f>'સમગ્ર પરિણામ '!BI18</f>
        <v/>
      </c>
      <c r="I16" s="71" t="str">
        <f>'સમગ્ર પરિણામ '!BV18</f>
        <v/>
      </c>
      <c r="J16" s="71" t="str">
        <f>'સમગ્ર પરિણામ '!CI18</f>
        <v/>
      </c>
      <c r="K16" s="71" t="str">
        <f>'સમગ્ર પરિણામ '!CX18</f>
        <v/>
      </c>
      <c r="L16" s="71" t="str">
        <f>'સમગ્ર પરિણામ '!DI18</f>
        <v/>
      </c>
      <c r="M16" s="71" t="str">
        <f>'સમગ્ર પરિણામ '!DT18</f>
        <v/>
      </c>
      <c r="N16" s="354" t="str">
        <f>IF('વિદ્યાર્થી માહિતી'!C13="","",SUM(D16:J16))</f>
        <v/>
      </c>
      <c r="O16" s="355" t="str">
        <f>IF('વિદ્યાર્થી માહિતી'!C13="","",N16/7)</f>
        <v/>
      </c>
      <c r="P16" s="356" t="str">
        <f>IF('વિદ્યાર્થી માહિતી'!C13="","",ROUND(O16-33,0))</f>
        <v/>
      </c>
      <c r="Q16" s="351" t="str">
        <f t="shared" si="1"/>
        <v/>
      </c>
      <c r="R16" s="357" t="str">
        <f>IF('વિદ્યાર્થી માહિતી'!C13="","",IF(Q16&gt;15,15,Q16))</f>
        <v/>
      </c>
      <c r="S16" s="337" t="str">
        <f>'સમગ્ર પરિણામ '!DY18</f>
        <v/>
      </c>
      <c r="T16" s="353" t="str">
        <f t="shared" si="0"/>
        <v/>
      </c>
    </row>
    <row r="17" spans="1:20" ht="23.25" customHeight="1" x14ac:dyDescent="0.25">
      <c r="A17" s="346">
        <f>'વિદ્યાર્થી માહિતી'!A14</f>
        <v>13</v>
      </c>
      <c r="B17" s="346" t="str">
        <f>IF('વિદ્યાર્થી માહિતી'!B14="","",'વિદ્યાર્થી માહિતી'!B14)</f>
        <v/>
      </c>
      <c r="C17" s="347" t="str">
        <f>IF('વિદ્યાર્થી માહિતી'!C14="","",'વિદ્યાર્થી માહિતી'!C14)</f>
        <v/>
      </c>
      <c r="D17" s="71" t="str">
        <f>'સમગ્ર પરિણામ '!I19</f>
        <v/>
      </c>
      <c r="E17" s="71" t="str">
        <f>'સમગ્ર પરિણામ '!V19</f>
        <v/>
      </c>
      <c r="F17" s="71" t="str">
        <f>'સમગ્ર પરિણામ '!AI19</f>
        <v/>
      </c>
      <c r="G17" s="71" t="str">
        <f>'સમગ્ર પરિણામ '!AV19</f>
        <v/>
      </c>
      <c r="H17" s="71" t="str">
        <f>'સમગ્ર પરિણામ '!BI19</f>
        <v/>
      </c>
      <c r="I17" s="71" t="str">
        <f>'સમગ્ર પરિણામ '!BV19</f>
        <v/>
      </c>
      <c r="J17" s="71" t="str">
        <f>'સમગ્ર પરિણામ '!CI19</f>
        <v/>
      </c>
      <c r="K17" s="71" t="str">
        <f>'સમગ્ર પરિણામ '!CX19</f>
        <v/>
      </c>
      <c r="L17" s="71" t="str">
        <f>'સમગ્ર પરિણામ '!DI19</f>
        <v/>
      </c>
      <c r="M17" s="71" t="str">
        <f>'સમગ્ર પરિણામ '!DT19</f>
        <v/>
      </c>
      <c r="N17" s="354" t="str">
        <f>IF('વિદ્યાર્થી માહિતી'!C14="","",SUM(D17:J17))</f>
        <v/>
      </c>
      <c r="O17" s="355" t="str">
        <f>IF('વિદ્યાર્થી માહિતી'!C14="","",N17/7)</f>
        <v/>
      </c>
      <c r="P17" s="356" t="str">
        <f>IF('વિદ્યાર્થી માહિતી'!C14="","",ROUND(O17-33,0))</f>
        <v/>
      </c>
      <c r="Q17" s="351" t="str">
        <f t="shared" si="1"/>
        <v/>
      </c>
      <c r="R17" s="357" t="str">
        <f>IF('વિદ્યાર્થી માહિતી'!C14="","",IF(Q17&gt;15,15,Q17))</f>
        <v/>
      </c>
      <c r="S17" s="337" t="str">
        <f>'સમગ્ર પરિણામ '!DY19</f>
        <v/>
      </c>
      <c r="T17" s="353" t="str">
        <f t="shared" si="0"/>
        <v/>
      </c>
    </row>
    <row r="18" spans="1:20" ht="23.25" customHeight="1" x14ac:dyDescent="0.25">
      <c r="A18" s="346">
        <f>'વિદ્યાર્થી માહિતી'!A15</f>
        <v>14</v>
      </c>
      <c r="B18" s="346" t="str">
        <f>IF('વિદ્યાર્થી માહિતી'!B15="","",'વિદ્યાર્થી માહિતી'!B15)</f>
        <v/>
      </c>
      <c r="C18" s="347" t="str">
        <f>IF('વિદ્યાર્થી માહિતી'!C15="","",'વિદ્યાર્થી માહિતી'!C15)</f>
        <v/>
      </c>
      <c r="D18" s="71" t="str">
        <f>'સમગ્ર પરિણામ '!I20</f>
        <v/>
      </c>
      <c r="E18" s="71" t="str">
        <f>'સમગ્ર પરિણામ '!V20</f>
        <v/>
      </c>
      <c r="F18" s="71" t="str">
        <f>'સમગ્ર પરિણામ '!AI20</f>
        <v/>
      </c>
      <c r="G18" s="71" t="str">
        <f>'સમગ્ર પરિણામ '!AV20</f>
        <v/>
      </c>
      <c r="H18" s="71" t="str">
        <f>'સમગ્ર પરિણામ '!BI20</f>
        <v/>
      </c>
      <c r="I18" s="71" t="str">
        <f>'સમગ્ર પરિણામ '!BV20</f>
        <v/>
      </c>
      <c r="J18" s="71" t="str">
        <f>'સમગ્ર પરિણામ '!CI20</f>
        <v/>
      </c>
      <c r="K18" s="71" t="str">
        <f>'સમગ્ર પરિણામ '!CX20</f>
        <v/>
      </c>
      <c r="L18" s="71" t="str">
        <f>'સમગ્ર પરિણામ '!DI20</f>
        <v/>
      </c>
      <c r="M18" s="71" t="str">
        <f>'સમગ્ર પરિણામ '!DT20</f>
        <v/>
      </c>
      <c r="N18" s="354" t="str">
        <f>IF('વિદ્યાર્થી માહિતી'!C15="","",SUM(D18:J18))</f>
        <v/>
      </c>
      <c r="O18" s="355" t="str">
        <f>IF('વિદ્યાર્થી માહિતી'!C15="","",N18/7)</f>
        <v/>
      </c>
      <c r="P18" s="356" t="str">
        <f>IF('વિદ્યાર્થી માહિતી'!C15="","",ROUND(O18-33,0))</f>
        <v/>
      </c>
      <c r="Q18" s="351" t="str">
        <f t="shared" si="1"/>
        <v/>
      </c>
      <c r="R18" s="357" t="str">
        <f>IF('વિદ્યાર્થી માહિતી'!C15="","",IF(Q18&gt;15,15,Q18))</f>
        <v/>
      </c>
      <c r="S18" s="337" t="str">
        <f>'સમગ્ર પરિણામ '!DY20</f>
        <v/>
      </c>
      <c r="T18" s="353" t="str">
        <f t="shared" si="0"/>
        <v/>
      </c>
    </row>
    <row r="19" spans="1:20" ht="23.25" customHeight="1" x14ac:dyDescent="0.25">
      <c r="A19" s="346">
        <f>'વિદ્યાર્થી માહિતી'!A16</f>
        <v>15</v>
      </c>
      <c r="B19" s="346" t="str">
        <f>IF('વિદ્યાર્થી માહિતી'!B16="","",'વિદ્યાર્થી માહિતી'!B16)</f>
        <v/>
      </c>
      <c r="C19" s="347" t="str">
        <f>IF('વિદ્યાર્થી માહિતી'!C16="","",'વિદ્યાર્થી માહિતી'!C16)</f>
        <v/>
      </c>
      <c r="D19" s="71" t="str">
        <f>'સમગ્ર પરિણામ '!I21</f>
        <v/>
      </c>
      <c r="E19" s="71" t="str">
        <f>'સમગ્ર પરિણામ '!V21</f>
        <v/>
      </c>
      <c r="F19" s="71" t="str">
        <f>'સમગ્ર પરિણામ '!AI21</f>
        <v/>
      </c>
      <c r="G19" s="71" t="str">
        <f>'સમગ્ર પરિણામ '!AV21</f>
        <v/>
      </c>
      <c r="H19" s="71" t="str">
        <f>'સમગ્ર પરિણામ '!BI21</f>
        <v/>
      </c>
      <c r="I19" s="71" t="str">
        <f>'સમગ્ર પરિણામ '!BV21</f>
        <v/>
      </c>
      <c r="J19" s="71" t="str">
        <f>'સમગ્ર પરિણામ '!CI21</f>
        <v/>
      </c>
      <c r="K19" s="71" t="str">
        <f>'સમગ્ર પરિણામ '!CX21</f>
        <v/>
      </c>
      <c r="L19" s="71" t="str">
        <f>'સમગ્ર પરિણામ '!DI21</f>
        <v/>
      </c>
      <c r="M19" s="71" t="str">
        <f>'સમગ્ર પરિણામ '!DT21</f>
        <v/>
      </c>
      <c r="N19" s="354" t="str">
        <f>IF('વિદ્યાર્થી માહિતી'!C16="","",SUM(D19:J19))</f>
        <v/>
      </c>
      <c r="O19" s="355" t="str">
        <f>IF('વિદ્યાર્થી માહિતી'!C16="","",N19/7)</f>
        <v/>
      </c>
      <c r="P19" s="356" t="str">
        <f>IF('વિદ્યાર્થી માહિતી'!C16="","",ROUND(O19-33,0))</f>
        <v/>
      </c>
      <c r="Q19" s="351" t="str">
        <f t="shared" si="1"/>
        <v/>
      </c>
      <c r="R19" s="357" t="str">
        <f>IF('વિદ્યાર્થી માહિતી'!C16="","",IF(Q19&gt;15,15,Q19))</f>
        <v/>
      </c>
      <c r="S19" s="337" t="str">
        <f>'સમગ્ર પરિણામ '!DY21</f>
        <v/>
      </c>
      <c r="T19" s="353" t="str">
        <f t="shared" si="0"/>
        <v/>
      </c>
    </row>
    <row r="20" spans="1:20" ht="23.25" customHeight="1" x14ac:dyDescent="0.25">
      <c r="A20" s="346">
        <f>'વિદ્યાર્થી માહિતી'!A17</f>
        <v>16</v>
      </c>
      <c r="B20" s="346" t="str">
        <f>IF('વિદ્યાર્થી માહિતી'!B17="","",'વિદ્યાર્થી માહિતી'!B17)</f>
        <v/>
      </c>
      <c r="C20" s="347" t="str">
        <f>IF('વિદ્યાર્થી માહિતી'!C17="","",'વિદ્યાર્થી માહિતી'!C17)</f>
        <v/>
      </c>
      <c r="D20" s="71" t="str">
        <f>'સમગ્ર પરિણામ '!I22</f>
        <v/>
      </c>
      <c r="E20" s="71" t="str">
        <f>'સમગ્ર પરિણામ '!V22</f>
        <v/>
      </c>
      <c r="F20" s="71" t="str">
        <f>'સમગ્ર પરિણામ '!AI22</f>
        <v/>
      </c>
      <c r="G20" s="71" t="str">
        <f>'સમગ્ર પરિણામ '!AV22</f>
        <v/>
      </c>
      <c r="H20" s="71" t="str">
        <f>'સમગ્ર પરિણામ '!BI22</f>
        <v/>
      </c>
      <c r="I20" s="71" t="str">
        <f>'સમગ્ર પરિણામ '!BV22</f>
        <v/>
      </c>
      <c r="J20" s="71" t="str">
        <f>'સમગ્ર પરિણામ '!CI22</f>
        <v/>
      </c>
      <c r="K20" s="71" t="str">
        <f>'સમગ્ર પરિણામ '!CX22</f>
        <v/>
      </c>
      <c r="L20" s="71" t="str">
        <f>'સમગ્ર પરિણામ '!DI22</f>
        <v/>
      </c>
      <c r="M20" s="71" t="str">
        <f>'સમગ્ર પરિણામ '!DT22</f>
        <v/>
      </c>
      <c r="N20" s="354" t="str">
        <f>IF('વિદ્યાર્થી માહિતી'!C17="","",SUM(D20:J20))</f>
        <v/>
      </c>
      <c r="O20" s="355" t="str">
        <f>IF('વિદ્યાર્થી માહિતી'!C17="","",N20/7)</f>
        <v/>
      </c>
      <c r="P20" s="356" t="str">
        <f>IF('વિદ્યાર્થી માહિતી'!C17="","",ROUND(O20-33,0))</f>
        <v/>
      </c>
      <c r="Q20" s="351" t="str">
        <f t="shared" si="1"/>
        <v/>
      </c>
      <c r="R20" s="357" t="str">
        <f>IF('વિદ્યાર્થી માહિતી'!C17="","",IF(Q20&gt;15,15,Q20))</f>
        <v/>
      </c>
      <c r="S20" s="337" t="str">
        <f>'સમગ્ર પરિણામ '!DY22</f>
        <v/>
      </c>
      <c r="T20" s="353" t="str">
        <f t="shared" si="0"/>
        <v/>
      </c>
    </row>
    <row r="21" spans="1:20" ht="23.25" customHeight="1" x14ac:dyDescent="0.25">
      <c r="A21" s="346">
        <f>'વિદ્યાર્થી માહિતી'!A18</f>
        <v>17</v>
      </c>
      <c r="B21" s="346" t="str">
        <f>IF('વિદ્યાર્થી માહિતી'!B18="","",'વિદ્યાર્થી માહિતી'!B18)</f>
        <v/>
      </c>
      <c r="C21" s="347" t="str">
        <f>IF('વિદ્યાર્થી માહિતી'!C18="","",'વિદ્યાર્થી માહિતી'!C18)</f>
        <v/>
      </c>
      <c r="D21" s="71" t="str">
        <f>'સમગ્ર પરિણામ '!I23</f>
        <v/>
      </c>
      <c r="E21" s="71" t="str">
        <f>'સમગ્ર પરિણામ '!V23</f>
        <v/>
      </c>
      <c r="F21" s="71" t="str">
        <f>'સમગ્ર પરિણામ '!AI23</f>
        <v/>
      </c>
      <c r="G21" s="71" t="str">
        <f>'સમગ્ર પરિણામ '!AV23</f>
        <v/>
      </c>
      <c r="H21" s="71" t="str">
        <f>'સમગ્ર પરિણામ '!BI23</f>
        <v/>
      </c>
      <c r="I21" s="71" t="str">
        <f>'સમગ્ર પરિણામ '!BV23</f>
        <v/>
      </c>
      <c r="J21" s="71" t="str">
        <f>'સમગ્ર પરિણામ '!CI23</f>
        <v/>
      </c>
      <c r="K21" s="71" t="str">
        <f>'સમગ્ર પરિણામ '!CX23</f>
        <v/>
      </c>
      <c r="L21" s="71" t="str">
        <f>'સમગ્ર પરિણામ '!DI23</f>
        <v/>
      </c>
      <c r="M21" s="71" t="str">
        <f>'સમગ્ર પરિણામ '!DT23</f>
        <v/>
      </c>
      <c r="N21" s="354" t="str">
        <f>IF('વિદ્યાર્થી માહિતી'!C18="","",SUM(D21:J21))</f>
        <v/>
      </c>
      <c r="O21" s="355" t="str">
        <f>IF('વિદ્યાર્થી માહિતી'!C18="","",N21/7)</f>
        <v/>
      </c>
      <c r="P21" s="356" t="str">
        <f>IF('વિદ્યાર્થી માહિતી'!C18="","",ROUND(O21-33,0))</f>
        <v/>
      </c>
      <c r="Q21" s="351" t="str">
        <f t="shared" si="1"/>
        <v/>
      </c>
      <c r="R21" s="357" t="str">
        <f>IF('વિદ્યાર્થી માહિતી'!C18="","",IF(Q21&gt;15,15,Q21))</f>
        <v/>
      </c>
      <c r="S21" s="337" t="str">
        <f>'સમગ્ર પરિણામ '!DY23</f>
        <v/>
      </c>
      <c r="T21" s="353" t="str">
        <f t="shared" si="0"/>
        <v/>
      </c>
    </row>
    <row r="22" spans="1:20" ht="23.25" customHeight="1" x14ac:dyDescent="0.25">
      <c r="A22" s="346">
        <f>'વિદ્યાર્થી માહિતી'!A19</f>
        <v>18</v>
      </c>
      <c r="B22" s="346" t="str">
        <f>IF('વિદ્યાર્થી માહિતી'!B19="","",'વિદ્યાર્થી માહિતી'!B19)</f>
        <v/>
      </c>
      <c r="C22" s="347" t="str">
        <f>IF('વિદ્યાર્થી માહિતી'!C19="","",'વિદ્યાર્થી માહિતી'!C19)</f>
        <v/>
      </c>
      <c r="D22" s="71" t="str">
        <f>'સમગ્ર પરિણામ '!I24</f>
        <v/>
      </c>
      <c r="E22" s="71" t="str">
        <f>'સમગ્ર પરિણામ '!V24</f>
        <v/>
      </c>
      <c r="F22" s="71" t="str">
        <f>'સમગ્ર પરિણામ '!AI24</f>
        <v/>
      </c>
      <c r="G22" s="71" t="str">
        <f>'સમગ્ર પરિણામ '!AV24</f>
        <v/>
      </c>
      <c r="H22" s="71" t="str">
        <f>'સમગ્ર પરિણામ '!BI24</f>
        <v/>
      </c>
      <c r="I22" s="71" t="str">
        <f>'સમગ્ર પરિણામ '!BV24</f>
        <v/>
      </c>
      <c r="J22" s="71" t="str">
        <f>'સમગ્ર પરિણામ '!CI24</f>
        <v/>
      </c>
      <c r="K22" s="71" t="str">
        <f>'સમગ્ર પરિણામ '!CX24</f>
        <v/>
      </c>
      <c r="L22" s="71" t="str">
        <f>'સમગ્ર પરિણામ '!DI24</f>
        <v/>
      </c>
      <c r="M22" s="71" t="str">
        <f>'સમગ્ર પરિણામ '!DT24</f>
        <v/>
      </c>
      <c r="N22" s="354" t="str">
        <f>IF('વિદ્યાર્થી માહિતી'!C19="","",SUM(D22:J22))</f>
        <v/>
      </c>
      <c r="O22" s="355" t="str">
        <f>IF('વિદ્યાર્થી માહિતી'!C19="","",N22/7)</f>
        <v/>
      </c>
      <c r="P22" s="356" t="str">
        <f>IF('વિદ્યાર્થી માહિતી'!C19="","",ROUND(O22-33,0))</f>
        <v/>
      </c>
      <c r="Q22" s="351" t="str">
        <f t="shared" si="1"/>
        <v/>
      </c>
      <c r="R22" s="357" t="str">
        <f>IF('વિદ્યાર્થી માહિતી'!C19="","",IF(Q22&gt;15,15,Q22))</f>
        <v/>
      </c>
      <c r="S22" s="337" t="str">
        <f>'સમગ્ર પરિણામ '!DY24</f>
        <v/>
      </c>
      <c r="T22" s="353" t="str">
        <f t="shared" si="0"/>
        <v/>
      </c>
    </row>
    <row r="23" spans="1:20" ht="23.25" customHeight="1" x14ac:dyDescent="0.25">
      <c r="A23" s="346">
        <f>'વિદ્યાર્થી માહિતી'!A20</f>
        <v>19</v>
      </c>
      <c r="B23" s="346" t="str">
        <f>IF('વિદ્યાર્થી માહિતી'!B20="","",'વિદ્યાર્થી માહિતી'!B20)</f>
        <v/>
      </c>
      <c r="C23" s="347" t="str">
        <f>IF('વિદ્યાર્થી માહિતી'!C20="","",'વિદ્યાર્થી માહિતી'!C20)</f>
        <v/>
      </c>
      <c r="D23" s="71" t="str">
        <f>'સમગ્ર પરિણામ '!I25</f>
        <v/>
      </c>
      <c r="E23" s="71" t="str">
        <f>'સમગ્ર પરિણામ '!V25</f>
        <v/>
      </c>
      <c r="F23" s="71" t="str">
        <f>'સમગ્ર પરિણામ '!AI25</f>
        <v/>
      </c>
      <c r="G23" s="71" t="str">
        <f>'સમગ્ર પરિણામ '!AV25</f>
        <v/>
      </c>
      <c r="H23" s="71" t="str">
        <f>'સમગ્ર પરિણામ '!BI25</f>
        <v/>
      </c>
      <c r="I23" s="71" t="str">
        <f>'સમગ્ર પરિણામ '!BV25</f>
        <v/>
      </c>
      <c r="J23" s="71" t="str">
        <f>'સમગ્ર પરિણામ '!CI25</f>
        <v/>
      </c>
      <c r="K23" s="71" t="str">
        <f>'સમગ્ર પરિણામ '!CX25</f>
        <v/>
      </c>
      <c r="L23" s="71" t="str">
        <f>'સમગ્ર પરિણામ '!DI25</f>
        <v/>
      </c>
      <c r="M23" s="71" t="str">
        <f>'સમગ્ર પરિણામ '!DT25</f>
        <v/>
      </c>
      <c r="N23" s="354" t="str">
        <f>IF('વિદ્યાર્થી માહિતી'!C20="","",SUM(D23:J23))</f>
        <v/>
      </c>
      <c r="O23" s="355" t="str">
        <f>IF('વિદ્યાર્થી માહિતી'!C20="","",N23/7)</f>
        <v/>
      </c>
      <c r="P23" s="356" t="str">
        <f>IF('વિદ્યાર્થી માહિતી'!C20="","",ROUND(O23-33,0))</f>
        <v/>
      </c>
      <c r="Q23" s="351" t="str">
        <f t="shared" si="1"/>
        <v/>
      </c>
      <c r="R23" s="357" t="str">
        <f>IF('વિદ્યાર્થી માહિતી'!C20="","",IF(Q23&gt;15,15,Q23))</f>
        <v/>
      </c>
      <c r="S23" s="337" t="str">
        <f>'સમગ્ર પરિણામ '!DY25</f>
        <v/>
      </c>
      <c r="T23" s="353" t="str">
        <f t="shared" si="0"/>
        <v/>
      </c>
    </row>
    <row r="24" spans="1:20" ht="23.25" customHeight="1" x14ac:dyDescent="0.25">
      <c r="A24" s="346">
        <f>'વિદ્યાર્થી માહિતી'!A21</f>
        <v>20</v>
      </c>
      <c r="B24" s="346" t="str">
        <f>IF('વિદ્યાર્થી માહિતી'!B21="","",'વિદ્યાર્થી માહિતી'!B21)</f>
        <v/>
      </c>
      <c r="C24" s="347" t="str">
        <f>IF('વિદ્યાર્થી માહિતી'!C21="","",'વિદ્યાર્થી માહિતી'!C21)</f>
        <v/>
      </c>
      <c r="D24" s="71" t="str">
        <f>'સમગ્ર પરિણામ '!I26</f>
        <v/>
      </c>
      <c r="E24" s="71" t="str">
        <f>'સમગ્ર પરિણામ '!V26</f>
        <v/>
      </c>
      <c r="F24" s="71" t="str">
        <f>'સમગ્ર પરિણામ '!AI26</f>
        <v/>
      </c>
      <c r="G24" s="71" t="str">
        <f>'સમગ્ર પરિણામ '!AV26</f>
        <v/>
      </c>
      <c r="H24" s="71" t="str">
        <f>'સમગ્ર પરિણામ '!BI26</f>
        <v/>
      </c>
      <c r="I24" s="71" t="str">
        <f>'સમગ્ર પરિણામ '!BV26</f>
        <v/>
      </c>
      <c r="J24" s="71" t="str">
        <f>'સમગ્ર પરિણામ '!CI26</f>
        <v/>
      </c>
      <c r="K24" s="71" t="str">
        <f>'સમગ્ર પરિણામ '!CX26</f>
        <v/>
      </c>
      <c r="L24" s="71" t="str">
        <f>'સમગ્ર પરિણામ '!DI26</f>
        <v/>
      </c>
      <c r="M24" s="71" t="str">
        <f>'સમગ્ર પરિણામ '!DT26</f>
        <v/>
      </c>
      <c r="N24" s="354" t="str">
        <f>IF('વિદ્યાર્થી માહિતી'!C21="","",SUM(D24:J24))</f>
        <v/>
      </c>
      <c r="O24" s="355" t="str">
        <f>IF('વિદ્યાર્થી માહિતી'!C21="","",N24/7)</f>
        <v/>
      </c>
      <c r="P24" s="356" t="str">
        <f>IF('વિદ્યાર્થી માહિતી'!C21="","",ROUND(O24-33,0))</f>
        <v/>
      </c>
      <c r="Q24" s="351" t="str">
        <f t="shared" si="1"/>
        <v/>
      </c>
      <c r="R24" s="357" t="str">
        <f>IF('વિદ્યાર્થી માહિતી'!C21="","",IF(Q24&gt;15,15,Q24))</f>
        <v/>
      </c>
      <c r="S24" s="337" t="str">
        <f>'સમગ્ર પરિણામ '!DY26</f>
        <v/>
      </c>
      <c r="T24" s="353" t="str">
        <f t="shared" si="0"/>
        <v/>
      </c>
    </row>
    <row r="25" spans="1:20" ht="23.25" customHeight="1" x14ac:dyDescent="0.25">
      <c r="A25" s="346">
        <f>'વિદ્યાર્થી માહિતી'!A22</f>
        <v>21</v>
      </c>
      <c r="B25" s="346" t="str">
        <f>IF('વિદ્યાર્થી માહિતી'!B22="","",'વિદ્યાર્થી માહિતી'!B22)</f>
        <v/>
      </c>
      <c r="C25" s="347" t="str">
        <f>IF('વિદ્યાર્થી માહિતી'!C22="","",'વિદ્યાર્થી માહિતી'!C22)</f>
        <v/>
      </c>
      <c r="D25" s="71" t="str">
        <f>'સમગ્ર પરિણામ '!I27</f>
        <v/>
      </c>
      <c r="E25" s="71" t="str">
        <f>'સમગ્ર પરિણામ '!V27</f>
        <v/>
      </c>
      <c r="F25" s="71" t="str">
        <f>'સમગ્ર પરિણામ '!AI27</f>
        <v/>
      </c>
      <c r="G25" s="71" t="str">
        <f>'સમગ્ર પરિણામ '!AV27</f>
        <v/>
      </c>
      <c r="H25" s="71" t="str">
        <f>'સમગ્ર પરિણામ '!BI27</f>
        <v/>
      </c>
      <c r="I25" s="71" t="str">
        <f>'સમગ્ર પરિણામ '!BV27</f>
        <v/>
      </c>
      <c r="J25" s="71" t="str">
        <f>'સમગ્ર પરિણામ '!CI27</f>
        <v/>
      </c>
      <c r="K25" s="71" t="str">
        <f>'સમગ્ર પરિણામ '!CX27</f>
        <v/>
      </c>
      <c r="L25" s="71" t="str">
        <f>'સમગ્ર પરિણામ '!DI27</f>
        <v/>
      </c>
      <c r="M25" s="71" t="str">
        <f>'સમગ્ર પરિણામ '!DT27</f>
        <v/>
      </c>
      <c r="N25" s="354" t="str">
        <f>IF('વિદ્યાર્થી માહિતી'!C22="","",SUM(D25:J25))</f>
        <v/>
      </c>
      <c r="O25" s="355" t="str">
        <f>IF('વિદ્યાર્થી માહિતી'!C22="","",N25/7)</f>
        <v/>
      </c>
      <c r="P25" s="356" t="str">
        <f>IF('વિદ્યાર્થી માહિતી'!C22="","",ROUND(O25-33,0))</f>
        <v/>
      </c>
      <c r="Q25" s="351" t="str">
        <f t="shared" si="1"/>
        <v/>
      </c>
      <c r="R25" s="357" t="str">
        <f>IF('વિદ્યાર્થી માહિતી'!C22="","",IF(Q25&gt;15,15,Q25))</f>
        <v/>
      </c>
      <c r="S25" s="337" t="str">
        <f>'સમગ્ર પરિણામ '!DY27</f>
        <v/>
      </c>
      <c r="T25" s="353" t="str">
        <f t="shared" si="0"/>
        <v/>
      </c>
    </row>
    <row r="26" spans="1:20" ht="23.25" customHeight="1" x14ac:dyDescent="0.25">
      <c r="A26" s="346">
        <f>'વિદ્યાર્થી માહિતી'!A23</f>
        <v>22</v>
      </c>
      <c r="B26" s="346" t="str">
        <f>IF('વિદ્યાર્થી માહિતી'!B23="","",'વિદ્યાર્થી માહિતી'!B23)</f>
        <v/>
      </c>
      <c r="C26" s="347" t="str">
        <f>IF('વિદ્યાર્થી માહિતી'!C23="","",'વિદ્યાર્થી માહિતી'!C23)</f>
        <v/>
      </c>
      <c r="D26" s="71" t="str">
        <f>'સમગ્ર પરિણામ '!I28</f>
        <v/>
      </c>
      <c r="E26" s="71" t="str">
        <f>'સમગ્ર પરિણામ '!V28</f>
        <v/>
      </c>
      <c r="F26" s="71" t="str">
        <f>'સમગ્ર પરિણામ '!AI28</f>
        <v/>
      </c>
      <c r="G26" s="71" t="str">
        <f>'સમગ્ર પરિણામ '!AV28</f>
        <v/>
      </c>
      <c r="H26" s="71" t="str">
        <f>'સમગ્ર પરિણામ '!BI28</f>
        <v/>
      </c>
      <c r="I26" s="71" t="str">
        <f>'સમગ્ર પરિણામ '!BV28</f>
        <v/>
      </c>
      <c r="J26" s="71" t="str">
        <f>'સમગ્ર પરિણામ '!CI28</f>
        <v/>
      </c>
      <c r="K26" s="71" t="str">
        <f>'સમગ્ર પરિણામ '!CX28</f>
        <v/>
      </c>
      <c r="L26" s="71" t="str">
        <f>'સમગ્ર પરિણામ '!DI28</f>
        <v/>
      </c>
      <c r="M26" s="71" t="str">
        <f>'સમગ્ર પરિણામ '!DT28</f>
        <v/>
      </c>
      <c r="N26" s="354" t="str">
        <f>IF('વિદ્યાર્થી માહિતી'!C23="","",SUM(D26:J26))</f>
        <v/>
      </c>
      <c r="O26" s="355" t="str">
        <f>IF('વિદ્યાર્થી માહિતી'!C23="","",N26/7)</f>
        <v/>
      </c>
      <c r="P26" s="356" t="str">
        <f>IF('વિદ્યાર્થી માહિતી'!C23="","",ROUND(O26-33,0))</f>
        <v/>
      </c>
      <c r="Q26" s="351" t="str">
        <f t="shared" si="1"/>
        <v/>
      </c>
      <c r="R26" s="357" t="str">
        <f>IF('વિદ્યાર્થી માહિતી'!C23="","",IF(Q26&gt;15,15,Q26))</f>
        <v/>
      </c>
      <c r="S26" s="337" t="str">
        <f>'સમગ્ર પરિણામ '!DY28</f>
        <v/>
      </c>
      <c r="T26" s="353" t="str">
        <f t="shared" si="0"/>
        <v/>
      </c>
    </row>
    <row r="27" spans="1:20" ht="23.25" customHeight="1" x14ac:dyDescent="0.25">
      <c r="A27" s="346">
        <f>'વિદ્યાર્થી માહિતી'!A24</f>
        <v>23</v>
      </c>
      <c r="B27" s="346" t="str">
        <f>IF('વિદ્યાર્થી માહિતી'!B24="","",'વિદ્યાર્થી માહિતી'!B24)</f>
        <v/>
      </c>
      <c r="C27" s="347" t="str">
        <f>IF('વિદ્યાર્થી માહિતી'!C24="","",'વિદ્યાર્થી માહિતી'!C24)</f>
        <v/>
      </c>
      <c r="D27" s="71" t="str">
        <f>'સમગ્ર પરિણામ '!I29</f>
        <v/>
      </c>
      <c r="E27" s="71" t="str">
        <f>'સમગ્ર પરિણામ '!V29</f>
        <v/>
      </c>
      <c r="F27" s="71" t="str">
        <f>'સમગ્ર પરિણામ '!AI29</f>
        <v/>
      </c>
      <c r="G27" s="71" t="str">
        <f>'સમગ્ર પરિણામ '!AV29</f>
        <v/>
      </c>
      <c r="H27" s="71" t="str">
        <f>'સમગ્ર પરિણામ '!BI29</f>
        <v/>
      </c>
      <c r="I27" s="71" t="str">
        <f>'સમગ્ર પરિણામ '!BV29</f>
        <v/>
      </c>
      <c r="J27" s="71" t="str">
        <f>'સમગ્ર પરિણામ '!CI29</f>
        <v/>
      </c>
      <c r="K27" s="71" t="str">
        <f>'સમગ્ર પરિણામ '!CX29</f>
        <v/>
      </c>
      <c r="L27" s="71" t="str">
        <f>'સમગ્ર પરિણામ '!DI29</f>
        <v/>
      </c>
      <c r="M27" s="71" t="str">
        <f>'સમગ્ર પરિણામ '!DT29</f>
        <v/>
      </c>
      <c r="N27" s="354" t="str">
        <f>IF('વિદ્યાર્થી માહિતી'!C24="","",SUM(D27:J27))</f>
        <v/>
      </c>
      <c r="O27" s="355" t="str">
        <f>IF('વિદ્યાર્થી માહિતી'!C24="","",N27/7)</f>
        <v/>
      </c>
      <c r="P27" s="356" t="str">
        <f>IF('વિદ્યાર્થી માહિતી'!C24="","",ROUND(O27-33,0))</f>
        <v/>
      </c>
      <c r="Q27" s="351" t="str">
        <f t="shared" si="1"/>
        <v/>
      </c>
      <c r="R27" s="357" t="str">
        <f>IF('વિદ્યાર્થી માહિતી'!C24="","",IF(Q27&gt;15,15,Q27))</f>
        <v/>
      </c>
      <c r="S27" s="337" t="str">
        <f>'સમગ્ર પરિણામ '!DY29</f>
        <v/>
      </c>
      <c r="T27" s="353" t="str">
        <f t="shared" si="0"/>
        <v/>
      </c>
    </row>
    <row r="28" spans="1:20" ht="23.25" customHeight="1" x14ac:dyDescent="0.25">
      <c r="A28" s="346">
        <f>'વિદ્યાર્થી માહિતી'!A25</f>
        <v>24</v>
      </c>
      <c r="B28" s="346" t="str">
        <f>IF('વિદ્યાર્થી માહિતી'!B25="","",'વિદ્યાર્થી માહિતી'!B25)</f>
        <v/>
      </c>
      <c r="C28" s="347" t="str">
        <f>IF('વિદ્યાર્થી માહિતી'!C25="","",'વિદ્યાર્થી માહિતી'!C25)</f>
        <v/>
      </c>
      <c r="D28" s="71" t="str">
        <f>'સમગ્ર પરિણામ '!I30</f>
        <v/>
      </c>
      <c r="E28" s="71" t="str">
        <f>'સમગ્ર પરિણામ '!V30</f>
        <v/>
      </c>
      <c r="F28" s="71" t="str">
        <f>'સમગ્ર પરિણામ '!AI30</f>
        <v/>
      </c>
      <c r="G28" s="71" t="str">
        <f>'સમગ્ર પરિણામ '!AV30</f>
        <v/>
      </c>
      <c r="H28" s="71" t="str">
        <f>'સમગ્ર પરિણામ '!BI30</f>
        <v/>
      </c>
      <c r="I28" s="71" t="str">
        <f>'સમગ્ર પરિણામ '!BV30</f>
        <v/>
      </c>
      <c r="J28" s="71" t="str">
        <f>'સમગ્ર પરિણામ '!CI30</f>
        <v/>
      </c>
      <c r="K28" s="71" t="str">
        <f>'સમગ્ર પરિણામ '!CX30</f>
        <v/>
      </c>
      <c r="L28" s="71" t="str">
        <f>'સમગ્ર પરિણામ '!DI30</f>
        <v/>
      </c>
      <c r="M28" s="71" t="str">
        <f>'સમગ્ર પરિણામ '!DT30</f>
        <v/>
      </c>
      <c r="N28" s="354" t="str">
        <f>IF('વિદ્યાર્થી માહિતી'!C25="","",SUM(D28:J28))</f>
        <v/>
      </c>
      <c r="O28" s="355" t="str">
        <f>IF('વિદ્યાર્થી માહિતી'!C25="","",N28/7)</f>
        <v/>
      </c>
      <c r="P28" s="356" t="str">
        <f>IF('વિદ્યાર્થી માહિતી'!C25="","",ROUND(O28-33,0))</f>
        <v/>
      </c>
      <c r="Q28" s="351" t="str">
        <f t="shared" si="1"/>
        <v/>
      </c>
      <c r="R28" s="357" t="str">
        <f>IF('વિદ્યાર્થી માહિતી'!C25="","",IF(Q28&gt;15,15,Q28))</f>
        <v/>
      </c>
      <c r="S28" s="337" t="str">
        <f>'સમગ્ર પરિણામ '!DY30</f>
        <v/>
      </c>
      <c r="T28" s="353" t="str">
        <f t="shared" si="0"/>
        <v/>
      </c>
    </row>
    <row r="29" spans="1:20" ht="23.25" customHeight="1" x14ac:dyDescent="0.25">
      <c r="A29" s="346">
        <f>'વિદ્યાર્થી માહિતી'!A26</f>
        <v>25</v>
      </c>
      <c r="B29" s="346" t="str">
        <f>IF('વિદ્યાર્થી માહિતી'!B26="","",'વિદ્યાર્થી માહિતી'!B26)</f>
        <v/>
      </c>
      <c r="C29" s="347" t="str">
        <f>IF('વિદ્યાર્થી માહિતી'!C26="","",'વિદ્યાર્થી માહિતી'!C26)</f>
        <v/>
      </c>
      <c r="D29" s="71" t="str">
        <f>'સમગ્ર પરિણામ '!I31</f>
        <v/>
      </c>
      <c r="E29" s="71" t="str">
        <f>'સમગ્ર પરિણામ '!V31</f>
        <v/>
      </c>
      <c r="F29" s="71" t="str">
        <f>'સમગ્ર પરિણામ '!AI31</f>
        <v/>
      </c>
      <c r="G29" s="71" t="str">
        <f>'સમગ્ર પરિણામ '!AV31</f>
        <v/>
      </c>
      <c r="H29" s="71" t="str">
        <f>'સમગ્ર પરિણામ '!BI31</f>
        <v/>
      </c>
      <c r="I29" s="71" t="str">
        <f>'સમગ્ર પરિણામ '!BV31</f>
        <v/>
      </c>
      <c r="J29" s="71" t="str">
        <f>'સમગ્ર પરિણામ '!CI31</f>
        <v/>
      </c>
      <c r="K29" s="71" t="str">
        <f>'સમગ્ર પરિણામ '!CX31</f>
        <v/>
      </c>
      <c r="L29" s="71" t="str">
        <f>'સમગ્ર પરિણામ '!DI31</f>
        <v/>
      </c>
      <c r="M29" s="71" t="str">
        <f>'સમગ્ર પરિણામ '!DT31</f>
        <v/>
      </c>
      <c r="N29" s="354" t="str">
        <f>IF('વિદ્યાર્થી માહિતી'!C26="","",SUM(D29:J29))</f>
        <v/>
      </c>
      <c r="O29" s="355" t="str">
        <f>IF('વિદ્યાર્થી માહિતી'!C26="","",N29/7)</f>
        <v/>
      </c>
      <c r="P29" s="356" t="str">
        <f>IF('વિદ્યાર્થી માહિતી'!C26="","",ROUND(O29-33,0))</f>
        <v/>
      </c>
      <c r="Q29" s="351" t="str">
        <f t="shared" si="1"/>
        <v/>
      </c>
      <c r="R29" s="357" t="str">
        <f>IF('વિદ્યાર્થી માહિતી'!C26="","",IF(Q29&gt;15,15,Q29))</f>
        <v/>
      </c>
      <c r="S29" s="337" t="str">
        <f>'સમગ્ર પરિણામ '!DY31</f>
        <v/>
      </c>
      <c r="T29" s="353" t="str">
        <f t="shared" si="0"/>
        <v/>
      </c>
    </row>
    <row r="30" spans="1:20" ht="23.25" customHeight="1" x14ac:dyDescent="0.25">
      <c r="A30" s="346">
        <f>'વિદ્યાર્થી માહિતી'!A27</f>
        <v>26</v>
      </c>
      <c r="B30" s="346" t="str">
        <f>IF('વિદ્યાર્થી માહિતી'!B27="","",'વિદ્યાર્થી માહિતી'!B27)</f>
        <v/>
      </c>
      <c r="C30" s="347" t="str">
        <f>IF('વિદ્યાર્થી માહિતી'!C27="","",'વિદ્યાર્થી માહિતી'!C27)</f>
        <v/>
      </c>
      <c r="D30" s="71" t="str">
        <f>'સમગ્ર પરિણામ '!I32</f>
        <v/>
      </c>
      <c r="E30" s="71" t="str">
        <f>'સમગ્ર પરિણામ '!V32</f>
        <v/>
      </c>
      <c r="F30" s="71" t="str">
        <f>'સમગ્ર પરિણામ '!AI32</f>
        <v/>
      </c>
      <c r="G30" s="71" t="str">
        <f>'સમગ્ર પરિણામ '!AV32</f>
        <v/>
      </c>
      <c r="H30" s="71" t="str">
        <f>'સમગ્ર પરિણામ '!BI32</f>
        <v/>
      </c>
      <c r="I30" s="71" t="str">
        <f>'સમગ્ર પરિણામ '!BV32</f>
        <v/>
      </c>
      <c r="J30" s="71" t="str">
        <f>'સમગ્ર પરિણામ '!CI32</f>
        <v/>
      </c>
      <c r="K30" s="71" t="str">
        <f>'સમગ્ર પરિણામ '!CX32</f>
        <v/>
      </c>
      <c r="L30" s="71" t="str">
        <f>'સમગ્ર પરિણામ '!DI32</f>
        <v/>
      </c>
      <c r="M30" s="71" t="str">
        <f>'સમગ્ર પરિણામ '!DT32</f>
        <v/>
      </c>
      <c r="N30" s="354" t="str">
        <f>IF('વિદ્યાર્થી માહિતી'!C27="","",SUM(D30:J30))</f>
        <v/>
      </c>
      <c r="O30" s="355" t="str">
        <f>IF('વિદ્યાર્થી માહિતી'!C27="","",N30/7)</f>
        <v/>
      </c>
      <c r="P30" s="356" t="str">
        <f>IF('વિદ્યાર્થી માહિતી'!C27="","",ROUND(O30-33,0))</f>
        <v/>
      </c>
      <c r="Q30" s="351" t="str">
        <f t="shared" si="1"/>
        <v/>
      </c>
      <c r="R30" s="357" t="str">
        <f>IF('વિદ્યાર્થી માહિતી'!C27="","",IF(Q30&gt;15,15,Q30))</f>
        <v/>
      </c>
      <c r="S30" s="337" t="str">
        <f>'સમગ્ર પરિણામ '!DY32</f>
        <v/>
      </c>
      <c r="T30" s="353" t="str">
        <f t="shared" si="0"/>
        <v/>
      </c>
    </row>
    <row r="31" spans="1:20" ht="23.25" customHeight="1" x14ac:dyDescent="0.25">
      <c r="A31" s="346">
        <f>'વિદ્યાર્થી માહિતી'!A28</f>
        <v>27</v>
      </c>
      <c r="B31" s="346" t="str">
        <f>IF('વિદ્યાર્થી માહિતી'!B28="","",'વિદ્યાર્થી માહિતી'!B28)</f>
        <v/>
      </c>
      <c r="C31" s="347" t="str">
        <f>IF('વિદ્યાર્થી માહિતી'!C28="","",'વિદ્યાર્થી માહિતી'!C28)</f>
        <v/>
      </c>
      <c r="D31" s="71" t="str">
        <f>'સમગ્ર પરિણામ '!I33</f>
        <v/>
      </c>
      <c r="E31" s="71" t="str">
        <f>'સમગ્ર પરિણામ '!V33</f>
        <v/>
      </c>
      <c r="F31" s="71" t="str">
        <f>'સમગ્ર પરિણામ '!AI33</f>
        <v/>
      </c>
      <c r="G31" s="71" t="str">
        <f>'સમગ્ર પરિણામ '!AV33</f>
        <v/>
      </c>
      <c r="H31" s="71" t="str">
        <f>'સમગ્ર પરિણામ '!BI33</f>
        <v/>
      </c>
      <c r="I31" s="71" t="str">
        <f>'સમગ્ર પરિણામ '!BV33</f>
        <v/>
      </c>
      <c r="J31" s="71" t="str">
        <f>'સમગ્ર પરિણામ '!CI33</f>
        <v/>
      </c>
      <c r="K31" s="71" t="str">
        <f>'સમગ્ર પરિણામ '!CX33</f>
        <v/>
      </c>
      <c r="L31" s="71" t="str">
        <f>'સમગ્ર પરિણામ '!DI33</f>
        <v/>
      </c>
      <c r="M31" s="71" t="str">
        <f>'સમગ્ર પરિણામ '!DT33</f>
        <v/>
      </c>
      <c r="N31" s="354" t="str">
        <f>IF('વિદ્યાર્થી માહિતી'!C28="","",SUM(D31:J31))</f>
        <v/>
      </c>
      <c r="O31" s="355" t="str">
        <f>IF('વિદ્યાર્થી માહિતી'!C28="","",N31/7)</f>
        <v/>
      </c>
      <c r="P31" s="356" t="str">
        <f>IF('વિદ્યાર્થી માહિતી'!C28="","",ROUND(O31-33,0))</f>
        <v/>
      </c>
      <c r="Q31" s="351" t="str">
        <f t="shared" si="1"/>
        <v/>
      </c>
      <c r="R31" s="357" t="str">
        <f>IF('વિદ્યાર્થી માહિતી'!C28="","",IF(Q31&gt;15,15,Q31))</f>
        <v/>
      </c>
      <c r="S31" s="337" t="str">
        <f>'સમગ્ર પરિણામ '!DY33</f>
        <v/>
      </c>
      <c r="T31" s="353" t="str">
        <f t="shared" si="0"/>
        <v/>
      </c>
    </row>
    <row r="32" spans="1:20" ht="23.25" customHeight="1" x14ac:dyDescent="0.25">
      <c r="A32" s="346">
        <f>'વિદ્યાર્થી માહિતી'!A29</f>
        <v>28</v>
      </c>
      <c r="B32" s="346" t="str">
        <f>IF('વિદ્યાર્થી માહિતી'!B29="","",'વિદ્યાર્થી માહિતી'!B29)</f>
        <v/>
      </c>
      <c r="C32" s="347" t="str">
        <f>IF('વિદ્યાર્થી માહિતી'!C29="","",'વિદ્યાર્થી માહિતી'!C29)</f>
        <v/>
      </c>
      <c r="D32" s="71" t="str">
        <f>'સમગ્ર પરિણામ '!I34</f>
        <v/>
      </c>
      <c r="E32" s="71" t="str">
        <f>'સમગ્ર પરિણામ '!V34</f>
        <v/>
      </c>
      <c r="F32" s="71" t="str">
        <f>'સમગ્ર પરિણામ '!AI34</f>
        <v/>
      </c>
      <c r="G32" s="71" t="str">
        <f>'સમગ્ર પરિણામ '!AV34</f>
        <v/>
      </c>
      <c r="H32" s="71" t="str">
        <f>'સમગ્ર પરિણામ '!BI34</f>
        <v/>
      </c>
      <c r="I32" s="71" t="str">
        <f>'સમગ્ર પરિણામ '!BV34</f>
        <v/>
      </c>
      <c r="J32" s="71" t="str">
        <f>'સમગ્ર પરિણામ '!CI34</f>
        <v/>
      </c>
      <c r="K32" s="71" t="str">
        <f>'સમગ્ર પરિણામ '!CX34</f>
        <v/>
      </c>
      <c r="L32" s="71" t="str">
        <f>'સમગ્ર પરિણામ '!DI34</f>
        <v/>
      </c>
      <c r="M32" s="71" t="str">
        <f>'સમગ્ર પરિણામ '!DT34</f>
        <v/>
      </c>
      <c r="N32" s="354" t="str">
        <f>IF('વિદ્યાર્થી માહિતી'!C29="","",SUM(D32:J32))</f>
        <v/>
      </c>
      <c r="O32" s="355" t="str">
        <f>IF('વિદ્યાર્થી માહિતી'!C29="","",N32/7)</f>
        <v/>
      </c>
      <c r="P32" s="356" t="str">
        <f>IF('વિદ્યાર્થી માહિતી'!C29="","",ROUND(O32-33,0))</f>
        <v/>
      </c>
      <c r="Q32" s="351" t="str">
        <f t="shared" si="1"/>
        <v/>
      </c>
      <c r="R32" s="357" t="str">
        <f>IF('વિદ્યાર્થી માહિતી'!C29="","",IF(Q32&gt;15,15,Q32))</f>
        <v/>
      </c>
      <c r="S32" s="337" t="str">
        <f>'સમગ્ર પરિણામ '!DY34</f>
        <v/>
      </c>
      <c r="T32" s="353" t="str">
        <f t="shared" si="0"/>
        <v/>
      </c>
    </row>
    <row r="33" spans="1:20" ht="23.25" customHeight="1" x14ac:dyDescent="0.25">
      <c r="A33" s="346">
        <f>'વિદ્યાર્થી માહિતી'!A30</f>
        <v>29</v>
      </c>
      <c r="B33" s="346" t="str">
        <f>IF('વિદ્યાર્થી માહિતી'!B30="","",'વિદ્યાર્થી માહિતી'!B30)</f>
        <v/>
      </c>
      <c r="C33" s="347" t="str">
        <f>IF('વિદ્યાર્થી માહિતી'!C30="","",'વિદ્યાર્થી માહિતી'!C30)</f>
        <v/>
      </c>
      <c r="D33" s="71" t="str">
        <f>'સમગ્ર પરિણામ '!I35</f>
        <v/>
      </c>
      <c r="E33" s="71" t="str">
        <f>'સમગ્ર પરિણામ '!V35</f>
        <v/>
      </c>
      <c r="F33" s="71" t="str">
        <f>'સમગ્ર પરિણામ '!AI35</f>
        <v/>
      </c>
      <c r="G33" s="71" t="str">
        <f>'સમગ્ર પરિણામ '!AV35</f>
        <v/>
      </c>
      <c r="H33" s="71" t="str">
        <f>'સમગ્ર પરિણામ '!BI35</f>
        <v/>
      </c>
      <c r="I33" s="71" t="str">
        <f>'સમગ્ર પરિણામ '!BV35</f>
        <v/>
      </c>
      <c r="J33" s="71" t="str">
        <f>'સમગ્ર પરિણામ '!CI35</f>
        <v/>
      </c>
      <c r="K33" s="71" t="str">
        <f>'સમગ્ર પરિણામ '!CX35</f>
        <v/>
      </c>
      <c r="L33" s="71" t="str">
        <f>'સમગ્ર પરિણામ '!DI35</f>
        <v/>
      </c>
      <c r="M33" s="71" t="str">
        <f>'સમગ્ર પરિણામ '!DT35</f>
        <v/>
      </c>
      <c r="N33" s="354" t="str">
        <f>IF('વિદ્યાર્થી માહિતી'!C30="","",SUM(D33:J33))</f>
        <v/>
      </c>
      <c r="O33" s="355" t="str">
        <f>IF('વિદ્યાર્થી માહિતી'!C30="","",N33/7)</f>
        <v/>
      </c>
      <c r="P33" s="356" t="str">
        <f>IF('વિદ્યાર્થી માહિતી'!C30="","",ROUND(O33-33,0))</f>
        <v/>
      </c>
      <c r="Q33" s="351" t="str">
        <f t="shared" si="1"/>
        <v/>
      </c>
      <c r="R33" s="357" t="str">
        <f>IF('વિદ્યાર્થી માહિતી'!C30="","",IF(Q33&gt;15,15,Q33))</f>
        <v/>
      </c>
      <c r="S33" s="337" t="str">
        <f>'સમગ્ર પરિણામ '!DY35</f>
        <v/>
      </c>
      <c r="T33" s="353" t="str">
        <f t="shared" si="0"/>
        <v/>
      </c>
    </row>
    <row r="34" spans="1:20" ht="23.25" customHeight="1" x14ac:dyDescent="0.25">
      <c r="A34" s="346">
        <f>'વિદ્યાર્થી માહિતી'!A31</f>
        <v>30</v>
      </c>
      <c r="B34" s="346" t="str">
        <f>IF('વિદ્યાર્થી માહિતી'!B31="","",'વિદ્યાર્થી માહિતી'!B31)</f>
        <v/>
      </c>
      <c r="C34" s="347" t="str">
        <f>IF('વિદ્યાર્થી માહિતી'!C31="","",'વિદ્યાર્થી માહિતી'!C31)</f>
        <v/>
      </c>
      <c r="D34" s="71" t="str">
        <f>'સમગ્ર પરિણામ '!I36</f>
        <v/>
      </c>
      <c r="E34" s="71" t="str">
        <f>'સમગ્ર પરિણામ '!V36</f>
        <v/>
      </c>
      <c r="F34" s="71" t="str">
        <f>'સમગ્ર પરિણામ '!AI36</f>
        <v/>
      </c>
      <c r="G34" s="71" t="str">
        <f>'સમગ્ર પરિણામ '!AV36</f>
        <v/>
      </c>
      <c r="H34" s="71" t="str">
        <f>'સમગ્ર પરિણામ '!BI36</f>
        <v/>
      </c>
      <c r="I34" s="71" t="str">
        <f>'સમગ્ર પરિણામ '!BV36</f>
        <v/>
      </c>
      <c r="J34" s="71" t="str">
        <f>'સમગ્ર પરિણામ '!CI36</f>
        <v/>
      </c>
      <c r="K34" s="71" t="str">
        <f>'સમગ્ર પરિણામ '!CX36</f>
        <v/>
      </c>
      <c r="L34" s="71" t="str">
        <f>'સમગ્ર પરિણામ '!DI36</f>
        <v/>
      </c>
      <c r="M34" s="71" t="str">
        <f>'સમગ્ર પરિણામ '!DT36</f>
        <v/>
      </c>
      <c r="N34" s="354" t="str">
        <f>IF('વિદ્યાર્થી માહિતી'!C31="","",SUM(D34:J34))</f>
        <v/>
      </c>
      <c r="O34" s="355" t="str">
        <f>IF('વિદ્યાર્થી માહિતી'!C31="","",N34/7)</f>
        <v/>
      </c>
      <c r="P34" s="356" t="str">
        <f>IF('વિદ્યાર્થી માહિતી'!C31="","",ROUND(O34-33,0))</f>
        <v/>
      </c>
      <c r="Q34" s="351" t="str">
        <f t="shared" si="1"/>
        <v/>
      </c>
      <c r="R34" s="357" t="str">
        <f>IF('વિદ્યાર્થી માહિતી'!C31="","",IF(Q34&gt;15,15,Q34))</f>
        <v/>
      </c>
      <c r="S34" s="337" t="str">
        <f>'સમગ્ર પરિણામ '!DY36</f>
        <v/>
      </c>
      <c r="T34" s="353" t="str">
        <f t="shared" si="0"/>
        <v/>
      </c>
    </row>
    <row r="35" spans="1:20" ht="23.25" customHeight="1" x14ac:dyDescent="0.25">
      <c r="A35" s="346">
        <f>'વિદ્યાર્થી માહિતી'!A32</f>
        <v>31</v>
      </c>
      <c r="B35" s="346" t="str">
        <f>IF('વિદ્યાર્થી માહિતી'!B32="","",'વિદ્યાર્થી માહિતી'!B32)</f>
        <v/>
      </c>
      <c r="C35" s="347" t="str">
        <f>IF('વિદ્યાર્થી માહિતી'!C32="","",'વિદ્યાર્થી માહિતી'!C32)</f>
        <v/>
      </c>
      <c r="D35" s="71" t="str">
        <f>'સમગ્ર પરિણામ '!I37</f>
        <v/>
      </c>
      <c r="E35" s="71" t="str">
        <f>'સમગ્ર પરિણામ '!V37</f>
        <v/>
      </c>
      <c r="F35" s="71" t="str">
        <f>'સમગ્ર પરિણામ '!AI37</f>
        <v/>
      </c>
      <c r="G35" s="71" t="str">
        <f>'સમગ્ર પરિણામ '!AV37</f>
        <v/>
      </c>
      <c r="H35" s="71" t="str">
        <f>'સમગ્ર પરિણામ '!BI37</f>
        <v/>
      </c>
      <c r="I35" s="71" t="str">
        <f>'સમગ્ર પરિણામ '!BV37</f>
        <v/>
      </c>
      <c r="J35" s="71" t="str">
        <f>'સમગ્ર પરિણામ '!CI37</f>
        <v/>
      </c>
      <c r="K35" s="71" t="str">
        <f>'સમગ્ર પરિણામ '!CX37</f>
        <v/>
      </c>
      <c r="L35" s="71" t="str">
        <f>'સમગ્ર પરિણામ '!DI37</f>
        <v/>
      </c>
      <c r="M35" s="71" t="str">
        <f>'સમગ્ર પરિણામ '!DT37</f>
        <v/>
      </c>
      <c r="N35" s="354" t="str">
        <f>IF('વિદ્યાર્થી માહિતી'!C32="","",SUM(D35:J35))</f>
        <v/>
      </c>
      <c r="O35" s="355" t="str">
        <f>IF('વિદ્યાર્થી માહિતી'!C32="","",N35/7)</f>
        <v/>
      </c>
      <c r="P35" s="356" t="str">
        <f>IF('વિદ્યાર્થી માહિતી'!C32="","",ROUND(O35-33,0))</f>
        <v/>
      </c>
      <c r="Q35" s="351" t="str">
        <f t="shared" si="1"/>
        <v/>
      </c>
      <c r="R35" s="357" t="str">
        <f>IF('વિદ્યાર્થી માહિતી'!C32="","",IF(Q35&gt;15,15,Q35))</f>
        <v/>
      </c>
      <c r="S35" s="337" t="str">
        <f>'સમગ્ર પરિણામ '!DY37</f>
        <v/>
      </c>
      <c r="T35" s="353" t="str">
        <f t="shared" si="0"/>
        <v/>
      </c>
    </row>
    <row r="36" spans="1:20" ht="23.25" customHeight="1" x14ac:dyDescent="0.25">
      <c r="A36" s="346">
        <f>'વિદ્યાર્થી માહિતી'!A33</f>
        <v>32</v>
      </c>
      <c r="B36" s="346" t="str">
        <f>IF('વિદ્યાર્થી માહિતી'!B33="","",'વિદ્યાર્થી માહિતી'!B33)</f>
        <v/>
      </c>
      <c r="C36" s="347" t="str">
        <f>IF('વિદ્યાર્થી માહિતી'!C33="","",'વિદ્યાર્થી માહિતી'!C33)</f>
        <v/>
      </c>
      <c r="D36" s="71" t="str">
        <f>'સમગ્ર પરિણામ '!I38</f>
        <v/>
      </c>
      <c r="E36" s="71" t="str">
        <f>'સમગ્ર પરિણામ '!V38</f>
        <v/>
      </c>
      <c r="F36" s="71" t="str">
        <f>'સમગ્ર પરિણામ '!AI38</f>
        <v/>
      </c>
      <c r="G36" s="71" t="str">
        <f>'સમગ્ર પરિણામ '!AV38</f>
        <v/>
      </c>
      <c r="H36" s="71" t="str">
        <f>'સમગ્ર પરિણામ '!BI38</f>
        <v/>
      </c>
      <c r="I36" s="71" t="str">
        <f>'સમગ્ર પરિણામ '!BV38</f>
        <v/>
      </c>
      <c r="J36" s="71" t="str">
        <f>'સમગ્ર પરિણામ '!CI38</f>
        <v/>
      </c>
      <c r="K36" s="71" t="str">
        <f>'સમગ્ર પરિણામ '!CX38</f>
        <v/>
      </c>
      <c r="L36" s="71" t="str">
        <f>'સમગ્ર પરિણામ '!DI38</f>
        <v/>
      </c>
      <c r="M36" s="71" t="str">
        <f>'સમગ્ર પરિણામ '!DT38</f>
        <v/>
      </c>
      <c r="N36" s="354" t="str">
        <f>IF('વિદ્યાર્થી માહિતી'!C33="","",SUM(D36:J36))</f>
        <v/>
      </c>
      <c r="O36" s="355" t="str">
        <f>IF('વિદ્યાર્થી માહિતી'!C33="","",N36/7)</f>
        <v/>
      </c>
      <c r="P36" s="356" t="str">
        <f>IF('વિદ્યાર્થી માહિતી'!C33="","",ROUND(O36-33,0))</f>
        <v/>
      </c>
      <c r="Q36" s="351" t="str">
        <f t="shared" si="1"/>
        <v/>
      </c>
      <c r="R36" s="357" t="str">
        <f>IF('વિદ્યાર્થી માહિતી'!C33="","",IF(Q36&gt;15,15,Q36))</f>
        <v/>
      </c>
      <c r="S36" s="337" t="str">
        <f>'સમગ્ર પરિણામ '!DY38</f>
        <v/>
      </c>
      <c r="T36" s="353" t="str">
        <f t="shared" si="0"/>
        <v/>
      </c>
    </row>
    <row r="37" spans="1:20" ht="23.25" customHeight="1" x14ac:dyDescent="0.25">
      <c r="A37" s="346">
        <f>'વિદ્યાર્થી માહિતી'!A34</f>
        <v>33</v>
      </c>
      <c r="B37" s="346" t="str">
        <f>IF('વિદ્યાર્થી માહિતી'!B34="","",'વિદ્યાર્થી માહિતી'!B34)</f>
        <v/>
      </c>
      <c r="C37" s="347" t="str">
        <f>IF('વિદ્યાર્થી માહિતી'!C34="","",'વિદ્યાર્થી માહિતી'!C34)</f>
        <v/>
      </c>
      <c r="D37" s="71" t="str">
        <f>'સમગ્ર પરિણામ '!I39</f>
        <v/>
      </c>
      <c r="E37" s="71" t="str">
        <f>'સમગ્ર પરિણામ '!V39</f>
        <v/>
      </c>
      <c r="F37" s="71" t="str">
        <f>'સમગ્ર પરિણામ '!AI39</f>
        <v/>
      </c>
      <c r="G37" s="71" t="str">
        <f>'સમગ્ર પરિણામ '!AV39</f>
        <v/>
      </c>
      <c r="H37" s="71" t="str">
        <f>'સમગ્ર પરિણામ '!BI39</f>
        <v/>
      </c>
      <c r="I37" s="71" t="str">
        <f>'સમગ્ર પરિણામ '!BV39</f>
        <v/>
      </c>
      <c r="J37" s="71" t="str">
        <f>'સમગ્ર પરિણામ '!CI39</f>
        <v/>
      </c>
      <c r="K37" s="71" t="str">
        <f>'સમગ્ર પરિણામ '!CX39</f>
        <v/>
      </c>
      <c r="L37" s="71" t="str">
        <f>'સમગ્ર પરિણામ '!DI39</f>
        <v/>
      </c>
      <c r="M37" s="71" t="str">
        <f>'સમગ્ર પરિણામ '!DT39</f>
        <v/>
      </c>
      <c r="N37" s="354" t="str">
        <f>IF('વિદ્યાર્થી માહિતી'!C34="","",SUM(D37:J37))</f>
        <v/>
      </c>
      <c r="O37" s="355" t="str">
        <f>IF('વિદ્યાર્થી માહિતી'!C34="","",N37/7)</f>
        <v/>
      </c>
      <c r="P37" s="356" t="str">
        <f>IF('વિદ્યાર્થી માહિતી'!C34="","",ROUND(O37-33,0))</f>
        <v/>
      </c>
      <c r="Q37" s="351" t="str">
        <f t="shared" si="1"/>
        <v/>
      </c>
      <c r="R37" s="357" t="str">
        <f>IF('વિદ્યાર્થી માહિતી'!C34="","",IF(Q37&gt;15,15,Q37))</f>
        <v/>
      </c>
      <c r="S37" s="337" t="str">
        <f>'સમગ્ર પરિણામ '!DY39</f>
        <v/>
      </c>
      <c r="T37" s="353" t="str">
        <f t="shared" ref="T37:T68" si="2">IF(I37="","",IF(O37&lt;33,"E",IF(O37&lt;=40,"D",IF(O37&lt;=50,"C2",IF(O37&lt;=60,"C1",IF(O37&lt;=70,"B2",IF(O37&lt;=80,"B1",IF(O37&lt;=90,"A2",IF(O37&lt;=100,"A1")))))))))</f>
        <v/>
      </c>
    </row>
    <row r="38" spans="1:20" ht="23.25" customHeight="1" x14ac:dyDescent="0.25">
      <c r="A38" s="346">
        <f>'વિદ્યાર્થી માહિતી'!A35</f>
        <v>34</v>
      </c>
      <c r="B38" s="346" t="str">
        <f>IF('વિદ્યાર્થી માહિતી'!B35="","",'વિદ્યાર્થી માહિતી'!B35)</f>
        <v/>
      </c>
      <c r="C38" s="347" t="str">
        <f>IF('વિદ્યાર્થી માહિતી'!C35="","",'વિદ્યાર્થી માહિતી'!C35)</f>
        <v/>
      </c>
      <c r="D38" s="71" t="str">
        <f>'સમગ્ર પરિણામ '!I40</f>
        <v/>
      </c>
      <c r="E38" s="71" t="str">
        <f>'સમગ્ર પરિણામ '!V40</f>
        <v/>
      </c>
      <c r="F38" s="71" t="str">
        <f>'સમગ્ર પરિણામ '!AI40</f>
        <v/>
      </c>
      <c r="G38" s="71" t="str">
        <f>'સમગ્ર પરિણામ '!AV40</f>
        <v/>
      </c>
      <c r="H38" s="71" t="str">
        <f>'સમગ્ર પરિણામ '!BI40</f>
        <v/>
      </c>
      <c r="I38" s="71" t="str">
        <f>'સમગ્ર પરિણામ '!BV40</f>
        <v/>
      </c>
      <c r="J38" s="71" t="str">
        <f>'સમગ્ર પરિણામ '!CI40</f>
        <v/>
      </c>
      <c r="K38" s="71" t="str">
        <f>'સમગ્ર પરિણામ '!CX40</f>
        <v/>
      </c>
      <c r="L38" s="71" t="str">
        <f>'સમગ્ર પરિણામ '!DI40</f>
        <v/>
      </c>
      <c r="M38" s="71" t="str">
        <f>'સમગ્ર પરિણામ '!DT40</f>
        <v/>
      </c>
      <c r="N38" s="354" t="str">
        <f>IF('વિદ્યાર્થી માહિતી'!C35="","",SUM(D38:J38))</f>
        <v/>
      </c>
      <c r="O38" s="355" t="str">
        <f>IF('વિદ્યાર્થી માહિતી'!C35="","",N38/7)</f>
        <v/>
      </c>
      <c r="P38" s="356" t="str">
        <f>IF('વિદ્યાર્થી માહિતી'!C35="","",ROUND(O38-33,0))</f>
        <v/>
      </c>
      <c r="Q38" s="351" t="str">
        <f t="shared" si="1"/>
        <v/>
      </c>
      <c r="R38" s="357" t="str">
        <f>IF('વિદ્યાર્થી માહિતી'!C35="","",IF(Q38&gt;15,15,Q38))</f>
        <v/>
      </c>
      <c r="S38" s="337" t="str">
        <f>'સમગ્ર પરિણામ '!DY40</f>
        <v/>
      </c>
      <c r="T38" s="353" t="str">
        <f t="shared" si="2"/>
        <v/>
      </c>
    </row>
    <row r="39" spans="1:20" ht="23.25" customHeight="1" x14ac:dyDescent="0.25">
      <c r="A39" s="346">
        <f>'વિદ્યાર્થી માહિતી'!A36</f>
        <v>35</v>
      </c>
      <c r="B39" s="346" t="str">
        <f>IF('વિદ્યાર્થી માહિતી'!B36="","",'વિદ્યાર્થી માહિતી'!B36)</f>
        <v/>
      </c>
      <c r="C39" s="347" t="str">
        <f>IF('વિદ્યાર્થી માહિતી'!C36="","",'વિદ્યાર્થી માહિતી'!C36)</f>
        <v/>
      </c>
      <c r="D39" s="71" t="str">
        <f>'સમગ્ર પરિણામ '!I41</f>
        <v/>
      </c>
      <c r="E39" s="71" t="str">
        <f>'સમગ્ર પરિણામ '!V41</f>
        <v/>
      </c>
      <c r="F39" s="71" t="str">
        <f>'સમગ્ર પરિણામ '!AI41</f>
        <v/>
      </c>
      <c r="G39" s="71" t="str">
        <f>'સમગ્ર પરિણામ '!AV41</f>
        <v/>
      </c>
      <c r="H39" s="71" t="str">
        <f>'સમગ્ર પરિણામ '!BI41</f>
        <v/>
      </c>
      <c r="I39" s="71" t="str">
        <f>'સમગ્ર પરિણામ '!BV41</f>
        <v/>
      </c>
      <c r="J39" s="71" t="str">
        <f>'સમગ્ર પરિણામ '!CI41</f>
        <v/>
      </c>
      <c r="K39" s="71" t="str">
        <f>'સમગ્ર પરિણામ '!CX41</f>
        <v/>
      </c>
      <c r="L39" s="71" t="str">
        <f>'સમગ્ર પરિણામ '!DI41</f>
        <v/>
      </c>
      <c r="M39" s="71" t="str">
        <f>'સમગ્ર પરિણામ '!DT41</f>
        <v/>
      </c>
      <c r="N39" s="354" t="str">
        <f>IF('વિદ્યાર્થી માહિતી'!C36="","",SUM(D39:J39))</f>
        <v/>
      </c>
      <c r="O39" s="355" t="str">
        <f>IF('વિદ્યાર્થી માહિતી'!C36="","",N39/7)</f>
        <v/>
      </c>
      <c r="P39" s="356" t="str">
        <f>IF('વિદ્યાર્થી માહિતી'!C36="","",ROUND(O39-33,0))</f>
        <v/>
      </c>
      <c r="Q39" s="351" t="str">
        <f t="shared" si="1"/>
        <v/>
      </c>
      <c r="R39" s="357" t="str">
        <f>IF('વિદ્યાર્થી માહિતી'!C36="","",IF(Q39&gt;15,15,Q39))</f>
        <v/>
      </c>
      <c r="S39" s="337" t="str">
        <f>'સમગ્ર પરિણામ '!DY41</f>
        <v/>
      </c>
      <c r="T39" s="353" t="str">
        <f t="shared" si="2"/>
        <v/>
      </c>
    </row>
    <row r="40" spans="1:20" ht="23.25" customHeight="1" x14ac:dyDescent="0.25">
      <c r="A40" s="346">
        <f>'વિદ્યાર્થી માહિતી'!A37</f>
        <v>36</v>
      </c>
      <c r="B40" s="346" t="str">
        <f>IF('વિદ્યાર્થી માહિતી'!B37="","",'વિદ્યાર્થી માહિતી'!B37)</f>
        <v/>
      </c>
      <c r="C40" s="347" t="str">
        <f>IF('વિદ્યાર્થી માહિતી'!C37="","",'વિદ્યાર્થી માહિતી'!C37)</f>
        <v/>
      </c>
      <c r="D40" s="71" t="str">
        <f>'સમગ્ર પરિણામ '!I42</f>
        <v/>
      </c>
      <c r="E40" s="71" t="str">
        <f>'સમગ્ર પરિણામ '!V42</f>
        <v/>
      </c>
      <c r="F40" s="71" t="str">
        <f>'સમગ્ર પરિણામ '!AI42</f>
        <v/>
      </c>
      <c r="G40" s="71" t="str">
        <f>'સમગ્ર પરિણામ '!AV42</f>
        <v/>
      </c>
      <c r="H40" s="71" t="str">
        <f>'સમગ્ર પરિણામ '!BI42</f>
        <v/>
      </c>
      <c r="I40" s="71" t="str">
        <f>'સમગ્ર પરિણામ '!BV42</f>
        <v/>
      </c>
      <c r="J40" s="71" t="str">
        <f>'સમગ્ર પરિણામ '!CI42</f>
        <v/>
      </c>
      <c r="K40" s="71" t="str">
        <f>'સમગ્ર પરિણામ '!CX42</f>
        <v/>
      </c>
      <c r="L40" s="71" t="str">
        <f>'સમગ્ર પરિણામ '!DI42</f>
        <v/>
      </c>
      <c r="M40" s="71" t="str">
        <f>'સમગ્ર પરિણામ '!DT42</f>
        <v/>
      </c>
      <c r="N40" s="354" t="str">
        <f>IF('વિદ્યાર્થી માહિતી'!C37="","",SUM(D40:J40))</f>
        <v/>
      </c>
      <c r="O40" s="355" t="str">
        <f>IF('વિદ્યાર્થી માહિતી'!C37="","",N40/7)</f>
        <v/>
      </c>
      <c r="P40" s="356" t="str">
        <f>IF('વિદ્યાર્થી માહિતી'!C37="","",ROUND(O40-33,0))</f>
        <v/>
      </c>
      <c r="Q40" s="351" t="str">
        <f t="shared" si="1"/>
        <v/>
      </c>
      <c r="R40" s="357" t="str">
        <f>IF('વિદ્યાર્થી માહિતી'!C37="","",IF(Q40&gt;15,15,Q40))</f>
        <v/>
      </c>
      <c r="S40" s="337" t="str">
        <f>'સમગ્ર પરિણામ '!DY42</f>
        <v/>
      </c>
      <c r="T40" s="353" t="str">
        <f t="shared" si="2"/>
        <v/>
      </c>
    </row>
    <row r="41" spans="1:20" ht="23.25" customHeight="1" x14ac:dyDescent="0.25">
      <c r="A41" s="346">
        <f>'વિદ્યાર્થી માહિતી'!A38</f>
        <v>37</v>
      </c>
      <c r="B41" s="346" t="str">
        <f>IF('વિદ્યાર્થી માહિતી'!B38="","",'વિદ્યાર્થી માહિતી'!B38)</f>
        <v/>
      </c>
      <c r="C41" s="347" t="str">
        <f>IF('વિદ્યાર્થી માહિતી'!C38="","",'વિદ્યાર્થી માહિતી'!C38)</f>
        <v/>
      </c>
      <c r="D41" s="71" t="str">
        <f>'સમગ્ર પરિણામ '!I43</f>
        <v/>
      </c>
      <c r="E41" s="71" t="str">
        <f>'સમગ્ર પરિણામ '!V43</f>
        <v/>
      </c>
      <c r="F41" s="71" t="str">
        <f>'સમગ્ર પરિણામ '!AI43</f>
        <v/>
      </c>
      <c r="G41" s="71" t="str">
        <f>'સમગ્ર પરિણામ '!AV43</f>
        <v/>
      </c>
      <c r="H41" s="71" t="str">
        <f>'સમગ્ર પરિણામ '!BI43</f>
        <v/>
      </c>
      <c r="I41" s="71" t="str">
        <f>'સમગ્ર પરિણામ '!BV43</f>
        <v/>
      </c>
      <c r="J41" s="71" t="str">
        <f>'સમગ્ર પરિણામ '!CI43</f>
        <v/>
      </c>
      <c r="K41" s="71" t="str">
        <f>'સમગ્ર પરિણામ '!CX43</f>
        <v/>
      </c>
      <c r="L41" s="71" t="str">
        <f>'સમગ્ર પરિણામ '!DI43</f>
        <v/>
      </c>
      <c r="M41" s="71" t="str">
        <f>'સમગ્ર પરિણામ '!DT43</f>
        <v/>
      </c>
      <c r="N41" s="354" t="str">
        <f>IF('વિદ્યાર્થી માહિતી'!C38="","",SUM(D41:J41))</f>
        <v/>
      </c>
      <c r="O41" s="355" t="str">
        <f>IF('વિદ્યાર્થી માહિતી'!C38="","",N41/7)</f>
        <v/>
      </c>
      <c r="P41" s="356" t="str">
        <f>IF('વિદ્યાર્થી માહિતી'!C38="","",ROUND(O41-33,0))</f>
        <v/>
      </c>
      <c r="Q41" s="351" t="str">
        <f t="shared" si="1"/>
        <v/>
      </c>
      <c r="R41" s="357" t="str">
        <f>IF('વિદ્યાર્થી માહિતી'!C38="","",IF(Q41&gt;15,15,Q41))</f>
        <v/>
      </c>
      <c r="S41" s="337" t="str">
        <f>'સમગ્ર પરિણામ '!DY43</f>
        <v/>
      </c>
      <c r="T41" s="353" t="str">
        <f t="shared" si="2"/>
        <v/>
      </c>
    </row>
    <row r="42" spans="1:20" ht="23.25" customHeight="1" x14ac:dyDescent="0.25">
      <c r="A42" s="346">
        <f>'વિદ્યાર્થી માહિતી'!A39</f>
        <v>38</v>
      </c>
      <c r="B42" s="346" t="str">
        <f>IF('વિદ્યાર્થી માહિતી'!B39="","",'વિદ્યાર્થી માહિતી'!B39)</f>
        <v/>
      </c>
      <c r="C42" s="347" t="str">
        <f>IF('વિદ્યાર્થી માહિતી'!C39="","",'વિદ્યાર્થી માહિતી'!C39)</f>
        <v/>
      </c>
      <c r="D42" s="71" t="str">
        <f>'સમગ્ર પરિણામ '!I44</f>
        <v/>
      </c>
      <c r="E42" s="71" t="str">
        <f>'સમગ્ર પરિણામ '!V44</f>
        <v/>
      </c>
      <c r="F42" s="71" t="str">
        <f>'સમગ્ર પરિણામ '!AI44</f>
        <v/>
      </c>
      <c r="G42" s="71" t="str">
        <f>'સમગ્ર પરિણામ '!AV44</f>
        <v/>
      </c>
      <c r="H42" s="71" t="str">
        <f>'સમગ્ર પરિણામ '!BI44</f>
        <v/>
      </c>
      <c r="I42" s="71" t="str">
        <f>'સમગ્ર પરિણામ '!BV44</f>
        <v/>
      </c>
      <c r="J42" s="71" t="str">
        <f>'સમગ્ર પરિણામ '!CI44</f>
        <v/>
      </c>
      <c r="K42" s="71" t="str">
        <f>'સમગ્ર પરિણામ '!CX44</f>
        <v/>
      </c>
      <c r="L42" s="71" t="str">
        <f>'સમગ્ર પરિણામ '!DI44</f>
        <v/>
      </c>
      <c r="M42" s="71" t="str">
        <f>'સમગ્ર પરિણામ '!DT44</f>
        <v/>
      </c>
      <c r="N42" s="354" t="str">
        <f>IF('વિદ્યાર્થી માહિતી'!C39="","",SUM(D42:J42))</f>
        <v/>
      </c>
      <c r="O42" s="355" t="str">
        <f>IF('વિદ્યાર્થી માહિતી'!C39="","",N42/7)</f>
        <v/>
      </c>
      <c r="P42" s="356" t="str">
        <f>IF('વિદ્યાર્થી માહિતી'!C39="","",ROUND(O42-33,0))</f>
        <v/>
      </c>
      <c r="Q42" s="351" t="str">
        <f t="shared" si="1"/>
        <v/>
      </c>
      <c r="R42" s="357" t="str">
        <f>IF('વિદ્યાર્થી માહિતી'!C39="","",IF(Q42&gt;15,15,Q42))</f>
        <v/>
      </c>
      <c r="S42" s="337" t="str">
        <f>'સમગ્ર પરિણામ '!DY44</f>
        <v/>
      </c>
      <c r="T42" s="353" t="str">
        <f t="shared" si="2"/>
        <v/>
      </c>
    </row>
    <row r="43" spans="1:20" ht="23.25" customHeight="1" x14ac:dyDescent="0.25">
      <c r="A43" s="346">
        <f>'વિદ્યાર્થી માહિતી'!A40</f>
        <v>39</v>
      </c>
      <c r="B43" s="346" t="str">
        <f>IF('વિદ્યાર્થી માહિતી'!B40="","",'વિદ્યાર્થી માહિતી'!B40)</f>
        <v/>
      </c>
      <c r="C43" s="347" t="str">
        <f>IF('વિદ્યાર્થી માહિતી'!C40="","",'વિદ્યાર્થી માહિતી'!C40)</f>
        <v/>
      </c>
      <c r="D43" s="71" t="str">
        <f>'સમગ્ર પરિણામ '!I45</f>
        <v/>
      </c>
      <c r="E43" s="71" t="str">
        <f>'સમગ્ર પરિણામ '!V45</f>
        <v/>
      </c>
      <c r="F43" s="71" t="str">
        <f>'સમગ્ર પરિણામ '!AI45</f>
        <v/>
      </c>
      <c r="G43" s="71" t="str">
        <f>'સમગ્ર પરિણામ '!AV45</f>
        <v/>
      </c>
      <c r="H43" s="71" t="str">
        <f>'સમગ્ર પરિણામ '!BI45</f>
        <v/>
      </c>
      <c r="I43" s="71" t="str">
        <f>'સમગ્ર પરિણામ '!BV45</f>
        <v/>
      </c>
      <c r="J43" s="71" t="str">
        <f>'સમગ્ર પરિણામ '!CI45</f>
        <v/>
      </c>
      <c r="K43" s="71" t="str">
        <f>'સમગ્ર પરિણામ '!CX45</f>
        <v/>
      </c>
      <c r="L43" s="71" t="str">
        <f>'સમગ્ર પરિણામ '!DI45</f>
        <v/>
      </c>
      <c r="M43" s="71" t="str">
        <f>'સમગ્ર પરિણામ '!DT45</f>
        <v/>
      </c>
      <c r="N43" s="354" t="str">
        <f>IF('વિદ્યાર્થી માહિતી'!C40="","",SUM(D43:J43))</f>
        <v/>
      </c>
      <c r="O43" s="355" t="str">
        <f>IF('વિદ્યાર્થી માહિતી'!C40="","",N43/7)</f>
        <v/>
      </c>
      <c r="P43" s="356" t="str">
        <f>IF('વિદ્યાર્થી માહિતી'!C40="","",ROUND(O43-33,0))</f>
        <v/>
      </c>
      <c r="Q43" s="351" t="str">
        <f t="shared" si="1"/>
        <v/>
      </c>
      <c r="R43" s="357" t="str">
        <f>IF('વિદ્યાર્થી માહિતી'!C40="","",IF(Q43&gt;15,15,Q43))</f>
        <v/>
      </c>
      <c r="S43" s="337" t="str">
        <f>'સમગ્ર પરિણામ '!DY45</f>
        <v/>
      </c>
      <c r="T43" s="353" t="str">
        <f t="shared" si="2"/>
        <v/>
      </c>
    </row>
    <row r="44" spans="1:20" ht="23.25" customHeight="1" x14ac:dyDescent="0.25">
      <c r="A44" s="346">
        <f>'વિદ્યાર્થી માહિતી'!A41</f>
        <v>40</v>
      </c>
      <c r="B44" s="346" t="str">
        <f>IF('વિદ્યાર્થી માહિતી'!B41="","",'વિદ્યાર્થી માહિતી'!B41)</f>
        <v/>
      </c>
      <c r="C44" s="347" t="str">
        <f>IF('વિદ્યાર્થી માહિતી'!C41="","",'વિદ્યાર્થી માહિતી'!C41)</f>
        <v/>
      </c>
      <c r="D44" s="71" t="str">
        <f>'સમગ્ર પરિણામ '!I46</f>
        <v/>
      </c>
      <c r="E44" s="71" t="str">
        <f>'સમગ્ર પરિણામ '!V46</f>
        <v/>
      </c>
      <c r="F44" s="71" t="str">
        <f>'સમગ્ર પરિણામ '!AI46</f>
        <v/>
      </c>
      <c r="G44" s="71" t="str">
        <f>'સમગ્ર પરિણામ '!AV46</f>
        <v/>
      </c>
      <c r="H44" s="71" t="str">
        <f>'સમગ્ર પરિણામ '!BI46</f>
        <v/>
      </c>
      <c r="I44" s="71" t="str">
        <f>'સમગ્ર પરિણામ '!BV46</f>
        <v/>
      </c>
      <c r="J44" s="71" t="str">
        <f>'સમગ્ર પરિણામ '!CI46</f>
        <v/>
      </c>
      <c r="K44" s="71" t="str">
        <f>'સમગ્ર પરિણામ '!CX46</f>
        <v/>
      </c>
      <c r="L44" s="71" t="str">
        <f>'સમગ્ર પરિણામ '!DI46</f>
        <v/>
      </c>
      <c r="M44" s="71" t="str">
        <f>'સમગ્ર પરિણામ '!DT46</f>
        <v/>
      </c>
      <c r="N44" s="354" t="str">
        <f>IF('વિદ્યાર્થી માહિતી'!C41="","",SUM(D44:J44))</f>
        <v/>
      </c>
      <c r="O44" s="355" t="str">
        <f>IF('વિદ્યાર્થી માહિતી'!C41="","",N44/7)</f>
        <v/>
      </c>
      <c r="P44" s="356" t="str">
        <f>IF('વિદ્યાર્થી માહિતી'!C41="","",ROUND(O44-33,0))</f>
        <v/>
      </c>
      <c r="Q44" s="351" t="str">
        <f t="shared" si="1"/>
        <v/>
      </c>
      <c r="R44" s="357" t="str">
        <f>IF('વિદ્યાર્થી માહિતી'!C41="","",IF(Q44&gt;15,15,Q44))</f>
        <v/>
      </c>
      <c r="S44" s="337" t="str">
        <f>'સમગ્ર પરિણામ '!DY46</f>
        <v/>
      </c>
      <c r="T44" s="353" t="str">
        <f t="shared" si="2"/>
        <v/>
      </c>
    </row>
    <row r="45" spans="1:20" ht="23.25" customHeight="1" x14ac:dyDescent="0.25">
      <c r="A45" s="346">
        <f>'વિદ્યાર્થી માહિતી'!A42</f>
        <v>41</v>
      </c>
      <c r="B45" s="346" t="str">
        <f>IF('વિદ્યાર્થી માહિતી'!B42="","",'વિદ્યાર્થી માહિતી'!B42)</f>
        <v/>
      </c>
      <c r="C45" s="347" t="str">
        <f>IF('વિદ્યાર્થી માહિતી'!C42="","",'વિદ્યાર્થી માહિતી'!C42)</f>
        <v/>
      </c>
      <c r="D45" s="71" t="str">
        <f>'સમગ્ર પરિણામ '!I47</f>
        <v/>
      </c>
      <c r="E45" s="71" t="str">
        <f>'સમગ્ર પરિણામ '!V47</f>
        <v/>
      </c>
      <c r="F45" s="71" t="str">
        <f>'સમગ્ર પરિણામ '!AI47</f>
        <v/>
      </c>
      <c r="G45" s="71" t="str">
        <f>'સમગ્ર પરિણામ '!AV47</f>
        <v/>
      </c>
      <c r="H45" s="71" t="str">
        <f>'સમગ્ર પરિણામ '!BI47</f>
        <v/>
      </c>
      <c r="I45" s="71" t="str">
        <f>'સમગ્ર પરિણામ '!BV47</f>
        <v/>
      </c>
      <c r="J45" s="71" t="str">
        <f>'સમગ્ર પરિણામ '!CI47</f>
        <v/>
      </c>
      <c r="K45" s="71" t="str">
        <f>'સમગ્ર પરિણામ '!CX47</f>
        <v/>
      </c>
      <c r="L45" s="71" t="str">
        <f>'સમગ્ર પરિણામ '!DI47</f>
        <v/>
      </c>
      <c r="M45" s="71" t="str">
        <f>'સમગ્ર પરિણામ '!DT47</f>
        <v/>
      </c>
      <c r="N45" s="354" t="str">
        <f>IF('વિદ્યાર્થી માહિતી'!C42="","",SUM(D45:J45))</f>
        <v/>
      </c>
      <c r="O45" s="355" t="str">
        <f>IF('વિદ્યાર્થી માહિતી'!C42="","",N45/7)</f>
        <v/>
      </c>
      <c r="P45" s="356" t="str">
        <f>IF('વિદ્યાર્થી માહિતી'!C42="","",ROUND(O45-33,0))</f>
        <v/>
      </c>
      <c r="Q45" s="351" t="str">
        <f t="shared" si="1"/>
        <v/>
      </c>
      <c r="R45" s="357" t="str">
        <f>IF('વિદ્યાર્થી માહિતી'!C42="","",IF(Q45&gt;15,15,Q45))</f>
        <v/>
      </c>
      <c r="S45" s="337" t="str">
        <f>'સમગ્ર પરિણામ '!DY47</f>
        <v/>
      </c>
      <c r="T45" s="353" t="str">
        <f t="shared" si="2"/>
        <v/>
      </c>
    </row>
    <row r="46" spans="1:20" ht="23.25" customHeight="1" x14ac:dyDescent="0.25">
      <c r="A46" s="346">
        <f>'વિદ્યાર્થી માહિતી'!A43</f>
        <v>42</v>
      </c>
      <c r="B46" s="346" t="str">
        <f>IF('વિદ્યાર્થી માહિતી'!B43="","",'વિદ્યાર્થી માહિતી'!B43)</f>
        <v/>
      </c>
      <c r="C46" s="347" t="str">
        <f>IF('વિદ્યાર્થી માહિતી'!C43="","",'વિદ્યાર્થી માહિતી'!C43)</f>
        <v/>
      </c>
      <c r="D46" s="71" t="str">
        <f>'સમગ્ર પરિણામ '!I48</f>
        <v/>
      </c>
      <c r="E46" s="71" t="str">
        <f>'સમગ્ર પરિણામ '!V48</f>
        <v/>
      </c>
      <c r="F46" s="71" t="str">
        <f>'સમગ્ર પરિણામ '!AI48</f>
        <v/>
      </c>
      <c r="G46" s="71" t="str">
        <f>'સમગ્ર પરિણામ '!AV48</f>
        <v/>
      </c>
      <c r="H46" s="71" t="str">
        <f>'સમગ્ર પરિણામ '!BI48</f>
        <v/>
      </c>
      <c r="I46" s="71" t="str">
        <f>'સમગ્ર પરિણામ '!BV48</f>
        <v/>
      </c>
      <c r="J46" s="71" t="str">
        <f>'સમગ્ર પરિણામ '!CI48</f>
        <v/>
      </c>
      <c r="K46" s="71" t="str">
        <f>'સમગ્ર પરિણામ '!CX48</f>
        <v/>
      </c>
      <c r="L46" s="71" t="str">
        <f>'સમગ્ર પરિણામ '!DI48</f>
        <v/>
      </c>
      <c r="M46" s="71" t="str">
        <f>'સમગ્ર પરિણામ '!DT48</f>
        <v/>
      </c>
      <c r="N46" s="354" t="str">
        <f>IF('વિદ્યાર્થી માહિતી'!C43="","",SUM(D46:J46))</f>
        <v/>
      </c>
      <c r="O46" s="355" t="str">
        <f>IF('વિદ્યાર્થી માહિતી'!C43="","",N46/7)</f>
        <v/>
      </c>
      <c r="P46" s="356" t="str">
        <f>IF('વિદ્યાર્થી માહિતી'!C43="","",ROUND(O46-33,0))</f>
        <v/>
      </c>
      <c r="Q46" s="351" t="str">
        <f t="shared" si="1"/>
        <v/>
      </c>
      <c r="R46" s="357" t="str">
        <f>IF('વિદ્યાર્થી માહિતી'!C43="","",IF(Q46&gt;15,15,Q46))</f>
        <v/>
      </c>
      <c r="S46" s="337" t="str">
        <f>'સમગ્ર પરિણામ '!DY48</f>
        <v/>
      </c>
      <c r="T46" s="353" t="str">
        <f t="shared" si="2"/>
        <v/>
      </c>
    </row>
    <row r="47" spans="1:20" ht="23.25" customHeight="1" x14ac:dyDescent="0.25">
      <c r="A47" s="346">
        <f>'વિદ્યાર્થી માહિતી'!A44</f>
        <v>43</v>
      </c>
      <c r="B47" s="346" t="str">
        <f>IF('વિદ્યાર્થી માહિતી'!B44="","",'વિદ્યાર્થી માહિતી'!B44)</f>
        <v/>
      </c>
      <c r="C47" s="347" t="str">
        <f>IF('વિદ્યાર્થી માહિતી'!C44="","",'વિદ્યાર્થી માહિતી'!C44)</f>
        <v/>
      </c>
      <c r="D47" s="71" t="str">
        <f>'સમગ્ર પરિણામ '!I49</f>
        <v/>
      </c>
      <c r="E47" s="71" t="str">
        <f>'સમગ્ર પરિણામ '!V49</f>
        <v/>
      </c>
      <c r="F47" s="71" t="str">
        <f>'સમગ્ર પરિણામ '!AI49</f>
        <v/>
      </c>
      <c r="G47" s="71" t="str">
        <f>'સમગ્ર પરિણામ '!AV49</f>
        <v/>
      </c>
      <c r="H47" s="71" t="str">
        <f>'સમગ્ર પરિણામ '!BI49</f>
        <v/>
      </c>
      <c r="I47" s="71" t="str">
        <f>'સમગ્ર પરિણામ '!BV49</f>
        <v/>
      </c>
      <c r="J47" s="71" t="str">
        <f>'સમગ્ર પરિણામ '!CI49</f>
        <v/>
      </c>
      <c r="K47" s="71" t="str">
        <f>'સમગ્ર પરિણામ '!CX49</f>
        <v/>
      </c>
      <c r="L47" s="71" t="str">
        <f>'સમગ્ર પરિણામ '!DI49</f>
        <v/>
      </c>
      <c r="M47" s="71" t="str">
        <f>'સમગ્ર પરિણામ '!DT49</f>
        <v/>
      </c>
      <c r="N47" s="354" t="str">
        <f>IF('વિદ્યાર્થી માહિતી'!C44="","",SUM(D47:J47))</f>
        <v/>
      </c>
      <c r="O47" s="355" t="str">
        <f>IF('વિદ્યાર્થી માહિતી'!C44="","",N47/7)</f>
        <v/>
      </c>
      <c r="P47" s="356" t="str">
        <f>IF('વિદ્યાર્થી માહિતી'!C44="","",ROUND(O47-33,0))</f>
        <v/>
      </c>
      <c r="Q47" s="351" t="str">
        <f t="shared" si="1"/>
        <v/>
      </c>
      <c r="R47" s="357" t="str">
        <f>IF('વિદ્યાર્થી માહિતી'!C44="","",IF(Q47&gt;15,15,Q47))</f>
        <v/>
      </c>
      <c r="S47" s="337" t="str">
        <f>'સમગ્ર પરિણામ '!DY49</f>
        <v/>
      </c>
      <c r="T47" s="353" t="str">
        <f t="shared" si="2"/>
        <v/>
      </c>
    </row>
    <row r="48" spans="1:20" ht="23.25" customHeight="1" x14ac:dyDescent="0.25">
      <c r="A48" s="346">
        <f>'વિદ્યાર્થી માહિતી'!A45</f>
        <v>44</v>
      </c>
      <c r="B48" s="346" t="str">
        <f>IF('વિદ્યાર્થી માહિતી'!B45="","",'વિદ્યાર્થી માહિતી'!B45)</f>
        <v/>
      </c>
      <c r="C48" s="347" t="str">
        <f>IF('વિદ્યાર્થી માહિતી'!C45="","",'વિદ્યાર્થી માહિતી'!C45)</f>
        <v/>
      </c>
      <c r="D48" s="71" t="str">
        <f>'સમગ્ર પરિણામ '!I50</f>
        <v/>
      </c>
      <c r="E48" s="71" t="str">
        <f>'સમગ્ર પરિણામ '!V50</f>
        <v/>
      </c>
      <c r="F48" s="71" t="str">
        <f>'સમગ્ર પરિણામ '!AI50</f>
        <v/>
      </c>
      <c r="G48" s="71" t="str">
        <f>'સમગ્ર પરિણામ '!AV50</f>
        <v/>
      </c>
      <c r="H48" s="71" t="str">
        <f>'સમગ્ર પરિણામ '!BI50</f>
        <v/>
      </c>
      <c r="I48" s="71" t="str">
        <f>'સમગ્ર પરિણામ '!BV50</f>
        <v/>
      </c>
      <c r="J48" s="71" t="str">
        <f>'સમગ્ર પરિણામ '!CI50</f>
        <v/>
      </c>
      <c r="K48" s="71" t="str">
        <f>'સમગ્ર પરિણામ '!CX50</f>
        <v/>
      </c>
      <c r="L48" s="71" t="str">
        <f>'સમગ્ર પરિણામ '!DI50</f>
        <v/>
      </c>
      <c r="M48" s="71" t="str">
        <f>'સમગ્ર પરિણામ '!DT50</f>
        <v/>
      </c>
      <c r="N48" s="354" t="str">
        <f>IF('વિદ્યાર્થી માહિતી'!C45="","",SUM(D48:J48))</f>
        <v/>
      </c>
      <c r="O48" s="355" t="str">
        <f>IF('વિદ્યાર્થી માહિતી'!C45="","",N48/7)</f>
        <v/>
      </c>
      <c r="P48" s="356" t="str">
        <f>IF('વિદ્યાર્થી માહિતી'!C45="","",ROUND(O48-33,0))</f>
        <v/>
      </c>
      <c r="Q48" s="351" t="str">
        <f t="shared" si="1"/>
        <v/>
      </c>
      <c r="R48" s="357" t="str">
        <f>IF('વિદ્યાર્થી માહિતી'!C45="","",IF(Q48&gt;15,15,Q48))</f>
        <v/>
      </c>
      <c r="S48" s="337" t="str">
        <f>'સમગ્ર પરિણામ '!DY50</f>
        <v/>
      </c>
      <c r="T48" s="353" t="str">
        <f t="shared" si="2"/>
        <v/>
      </c>
    </row>
    <row r="49" spans="1:20" ht="23.25" customHeight="1" x14ac:dyDescent="0.25">
      <c r="A49" s="346">
        <f>'વિદ્યાર્થી માહિતી'!A46</f>
        <v>45</v>
      </c>
      <c r="B49" s="346" t="str">
        <f>IF('વિદ્યાર્થી માહિતી'!B46="","",'વિદ્યાર્થી માહિતી'!B46)</f>
        <v/>
      </c>
      <c r="C49" s="347" t="str">
        <f>IF('વિદ્યાર્થી માહિતી'!C46="","",'વિદ્યાર્થી માહિતી'!C46)</f>
        <v/>
      </c>
      <c r="D49" s="71" t="str">
        <f>'સમગ્ર પરિણામ '!I51</f>
        <v/>
      </c>
      <c r="E49" s="71" t="str">
        <f>'સમગ્ર પરિણામ '!V51</f>
        <v/>
      </c>
      <c r="F49" s="71" t="str">
        <f>'સમગ્ર પરિણામ '!AI51</f>
        <v/>
      </c>
      <c r="G49" s="71" t="str">
        <f>'સમગ્ર પરિણામ '!AV51</f>
        <v/>
      </c>
      <c r="H49" s="71" t="str">
        <f>'સમગ્ર પરિણામ '!BI51</f>
        <v/>
      </c>
      <c r="I49" s="71" t="str">
        <f>'સમગ્ર પરિણામ '!BV51</f>
        <v/>
      </c>
      <c r="J49" s="71" t="str">
        <f>'સમગ્ર પરિણામ '!CI51</f>
        <v/>
      </c>
      <c r="K49" s="71" t="str">
        <f>'સમગ્ર પરિણામ '!CX51</f>
        <v/>
      </c>
      <c r="L49" s="71" t="str">
        <f>'સમગ્ર પરિણામ '!DI51</f>
        <v/>
      </c>
      <c r="M49" s="71" t="str">
        <f>'સમગ્ર પરિણામ '!DT51</f>
        <v/>
      </c>
      <c r="N49" s="354" t="str">
        <f>IF('વિદ્યાર્થી માહિતી'!C46="","",SUM(D49:J49))</f>
        <v/>
      </c>
      <c r="O49" s="355" t="str">
        <f>IF('વિદ્યાર્થી માહિતી'!C46="","",N49/7)</f>
        <v/>
      </c>
      <c r="P49" s="356" t="str">
        <f>IF('વિદ્યાર્થી માહિતી'!C46="","",ROUND(O49-33,0))</f>
        <v/>
      </c>
      <c r="Q49" s="351" t="str">
        <f t="shared" si="1"/>
        <v/>
      </c>
      <c r="R49" s="357" t="str">
        <f>IF('વિદ્યાર્થી માહિતી'!C46="","",IF(Q49&gt;15,15,Q49))</f>
        <v/>
      </c>
      <c r="S49" s="337" t="str">
        <f>'સમગ્ર પરિણામ '!DY51</f>
        <v/>
      </c>
      <c r="T49" s="353" t="str">
        <f t="shared" si="2"/>
        <v/>
      </c>
    </row>
    <row r="50" spans="1:20" ht="23.25" customHeight="1" x14ac:dyDescent="0.25">
      <c r="A50" s="346">
        <f>'વિદ્યાર્થી માહિતી'!A47</f>
        <v>46</v>
      </c>
      <c r="B50" s="346" t="str">
        <f>IF('વિદ્યાર્થી માહિતી'!B47="","",'વિદ્યાર્થી માહિતી'!B47)</f>
        <v/>
      </c>
      <c r="C50" s="347" t="str">
        <f>IF('વિદ્યાર્થી માહિતી'!C47="","",'વિદ્યાર્થી માહિતી'!C47)</f>
        <v/>
      </c>
      <c r="D50" s="71" t="str">
        <f>'સમગ્ર પરિણામ '!I52</f>
        <v/>
      </c>
      <c r="E50" s="71" t="str">
        <f>'સમગ્ર પરિણામ '!V52</f>
        <v/>
      </c>
      <c r="F50" s="71" t="str">
        <f>'સમગ્ર પરિણામ '!AI52</f>
        <v/>
      </c>
      <c r="G50" s="71" t="str">
        <f>'સમગ્ર પરિણામ '!AV52</f>
        <v/>
      </c>
      <c r="H50" s="71" t="str">
        <f>'સમગ્ર પરિણામ '!BI52</f>
        <v/>
      </c>
      <c r="I50" s="71" t="str">
        <f>'સમગ્ર પરિણામ '!BV52</f>
        <v/>
      </c>
      <c r="J50" s="71" t="str">
        <f>'સમગ્ર પરિણામ '!CI52</f>
        <v/>
      </c>
      <c r="K50" s="71" t="str">
        <f>'સમગ્ર પરિણામ '!CX52</f>
        <v/>
      </c>
      <c r="L50" s="71" t="str">
        <f>'સમગ્ર પરિણામ '!DI52</f>
        <v/>
      </c>
      <c r="M50" s="71" t="str">
        <f>'સમગ્ર પરિણામ '!DT52</f>
        <v/>
      </c>
      <c r="N50" s="354" t="str">
        <f>IF('વિદ્યાર્થી માહિતી'!C47="","",SUM(D50:J50))</f>
        <v/>
      </c>
      <c r="O50" s="355" t="str">
        <f>IF('વિદ્યાર્થી માહિતી'!C47="","",N50/7)</f>
        <v/>
      </c>
      <c r="P50" s="356" t="str">
        <f>IF('વિદ્યાર્થી માહિતી'!C47="","",ROUND(O50-33,0))</f>
        <v/>
      </c>
      <c r="Q50" s="351" t="str">
        <f t="shared" si="1"/>
        <v/>
      </c>
      <c r="R50" s="357" t="str">
        <f>IF('વિદ્યાર્થી માહિતી'!C47="","",IF(Q50&gt;15,15,Q50))</f>
        <v/>
      </c>
      <c r="S50" s="337" t="str">
        <f>'સમગ્ર પરિણામ '!DY52</f>
        <v/>
      </c>
      <c r="T50" s="353" t="str">
        <f t="shared" si="2"/>
        <v/>
      </c>
    </row>
    <row r="51" spans="1:20" ht="23.25" customHeight="1" x14ac:dyDescent="0.25">
      <c r="A51" s="346">
        <f>'વિદ્યાર્થી માહિતી'!A48</f>
        <v>47</v>
      </c>
      <c r="B51" s="346" t="str">
        <f>IF('વિદ્યાર્થી માહિતી'!B48="","",'વિદ્યાર્થી માહિતી'!B48)</f>
        <v/>
      </c>
      <c r="C51" s="347" t="str">
        <f>IF('વિદ્યાર્થી માહિતી'!C48="","",'વિદ્યાર્થી માહિતી'!C48)</f>
        <v/>
      </c>
      <c r="D51" s="71" t="str">
        <f>'સમગ્ર પરિણામ '!I53</f>
        <v/>
      </c>
      <c r="E51" s="71" t="str">
        <f>'સમગ્ર પરિણામ '!V53</f>
        <v/>
      </c>
      <c r="F51" s="71" t="str">
        <f>'સમગ્ર પરિણામ '!AI53</f>
        <v/>
      </c>
      <c r="G51" s="71" t="str">
        <f>'સમગ્ર પરિણામ '!AV53</f>
        <v/>
      </c>
      <c r="H51" s="71" t="str">
        <f>'સમગ્ર પરિણામ '!BI53</f>
        <v/>
      </c>
      <c r="I51" s="71" t="str">
        <f>'સમગ્ર પરિણામ '!BV53</f>
        <v/>
      </c>
      <c r="J51" s="71" t="str">
        <f>'સમગ્ર પરિણામ '!CI53</f>
        <v/>
      </c>
      <c r="K51" s="71" t="str">
        <f>'સમગ્ર પરિણામ '!CX53</f>
        <v/>
      </c>
      <c r="L51" s="71" t="str">
        <f>'સમગ્ર પરિણામ '!DI53</f>
        <v/>
      </c>
      <c r="M51" s="71" t="str">
        <f>'સમગ્ર પરિણામ '!DT53</f>
        <v/>
      </c>
      <c r="N51" s="354" t="str">
        <f>IF('વિદ્યાર્થી માહિતી'!C48="","",SUM(D51:J51))</f>
        <v/>
      </c>
      <c r="O51" s="355" t="str">
        <f>IF('વિદ્યાર્થી માહિતી'!C48="","",N51/7)</f>
        <v/>
      </c>
      <c r="P51" s="356" t="str">
        <f>IF('વિદ્યાર્થી માહિતી'!C48="","",ROUND(O51-33,0))</f>
        <v/>
      </c>
      <c r="Q51" s="351" t="str">
        <f t="shared" si="1"/>
        <v/>
      </c>
      <c r="R51" s="357" t="str">
        <f>IF('વિદ્યાર્થી માહિતી'!C48="","",IF(Q51&gt;15,15,Q51))</f>
        <v/>
      </c>
      <c r="S51" s="337" t="str">
        <f>'સમગ્ર પરિણામ '!DY53</f>
        <v/>
      </c>
      <c r="T51" s="353" t="str">
        <f t="shared" si="2"/>
        <v/>
      </c>
    </row>
    <row r="52" spans="1:20" ht="23.25" customHeight="1" x14ac:dyDescent="0.25">
      <c r="A52" s="346">
        <f>'વિદ્યાર્થી માહિતી'!A49</f>
        <v>48</v>
      </c>
      <c r="B52" s="346" t="str">
        <f>IF('વિદ્યાર્થી માહિતી'!B49="","",'વિદ્યાર્થી માહિતી'!B49)</f>
        <v/>
      </c>
      <c r="C52" s="347" t="str">
        <f>IF('વિદ્યાર્થી માહિતી'!C49="","",'વિદ્યાર્થી માહિતી'!C49)</f>
        <v/>
      </c>
      <c r="D52" s="71" t="str">
        <f>'સમગ્ર પરિણામ '!I54</f>
        <v/>
      </c>
      <c r="E52" s="71" t="str">
        <f>'સમગ્ર પરિણામ '!V54</f>
        <v/>
      </c>
      <c r="F52" s="71" t="str">
        <f>'સમગ્ર પરિણામ '!AI54</f>
        <v/>
      </c>
      <c r="G52" s="71" t="str">
        <f>'સમગ્ર પરિણામ '!AV54</f>
        <v/>
      </c>
      <c r="H52" s="71" t="str">
        <f>'સમગ્ર પરિણામ '!BI54</f>
        <v/>
      </c>
      <c r="I52" s="71" t="str">
        <f>'સમગ્ર પરિણામ '!BV54</f>
        <v/>
      </c>
      <c r="J52" s="71" t="str">
        <f>'સમગ્ર પરિણામ '!CI54</f>
        <v/>
      </c>
      <c r="K52" s="71" t="str">
        <f>'સમગ્ર પરિણામ '!CX54</f>
        <v/>
      </c>
      <c r="L52" s="71" t="str">
        <f>'સમગ્ર પરિણામ '!DI54</f>
        <v/>
      </c>
      <c r="M52" s="71" t="str">
        <f>'સમગ્ર પરિણામ '!DT54</f>
        <v/>
      </c>
      <c r="N52" s="354" t="str">
        <f>IF('વિદ્યાર્થી માહિતી'!C49="","",SUM(D52:J52))</f>
        <v/>
      </c>
      <c r="O52" s="355" t="str">
        <f>IF('વિદ્યાર્થી માહિતી'!C49="","",N52/7)</f>
        <v/>
      </c>
      <c r="P52" s="356" t="str">
        <f>IF('વિદ્યાર્થી માહિતી'!C49="","",ROUND(O52-33,0))</f>
        <v/>
      </c>
      <c r="Q52" s="351" t="str">
        <f t="shared" si="1"/>
        <v/>
      </c>
      <c r="R52" s="357" t="str">
        <f>IF('વિદ્યાર્થી માહિતી'!C49="","",IF(Q52&gt;15,15,Q52))</f>
        <v/>
      </c>
      <c r="S52" s="337" t="str">
        <f>'સમગ્ર પરિણામ '!DY54</f>
        <v/>
      </c>
      <c r="T52" s="353" t="str">
        <f t="shared" si="2"/>
        <v/>
      </c>
    </row>
    <row r="53" spans="1:20" ht="23.25" customHeight="1" x14ac:dyDescent="0.25">
      <c r="A53" s="346">
        <f>'વિદ્યાર્થી માહિતી'!A50</f>
        <v>49</v>
      </c>
      <c r="B53" s="346" t="str">
        <f>IF('વિદ્યાર્થી માહિતી'!B50="","",'વિદ્યાર્થી માહિતી'!B50)</f>
        <v/>
      </c>
      <c r="C53" s="347" t="str">
        <f>IF('વિદ્યાર્થી માહિતી'!C50="","",'વિદ્યાર્થી માહિતી'!C50)</f>
        <v/>
      </c>
      <c r="D53" s="71" t="str">
        <f>'સમગ્ર પરિણામ '!I55</f>
        <v/>
      </c>
      <c r="E53" s="71" t="str">
        <f>'સમગ્ર પરિણામ '!V55</f>
        <v/>
      </c>
      <c r="F53" s="71" t="str">
        <f>'સમગ્ર પરિણામ '!AI55</f>
        <v/>
      </c>
      <c r="G53" s="71" t="str">
        <f>'સમગ્ર પરિણામ '!AV55</f>
        <v/>
      </c>
      <c r="H53" s="71" t="str">
        <f>'સમગ્ર પરિણામ '!BI55</f>
        <v/>
      </c>
      <c r="I53" s="71" t="str">
        <f>'સમગ્ર પરિણામ '!BV55</f>
        <v/>
      </c>
      <c r="J53" s="71" t="str">
        <f>'સમગ્ર પરિણામ '!CI55</f>
        <v/>
      </c>
      <c r="K53" s="71" t="str">
        <f>'સમગ્ર પરિણામ '!CX55</f>
        <v/>
      </c>
      <c r="L53" s="71" t="str">
        <f>'સમગ્ર પરિણામ '!DI55</f>
        <v/>
      </c>
      <c r="M53" s="71" t="str">
        <f>'સમગ્ર પરિણામ '!DT55</f>
        <v/>
      </c>
      <c r="N53" s="354" t="str">
        <f>IF('વિદ્યાર્થી માહિતી'!C50="","",SUM(D53:J53))</f>
        <v/>
      </c>
      <c r="O53" s="355" t="str">
        <f>IF('વિદ્યાર્થી માહિતી'!C50="","",N53/7)</f>
        <v/>
      </c>
      <c r="P53" s="356" t="str">
        <f>IF('વિદ્યાર્થી માહિતી'!C50="","",ROUND(O53-33,0))</f>
        <v/>
      </c>
      <c r="Q53" s="351" t="str">
        <f t="shared" si="1"/>
        <v/>
      </c>
      <c r="R53" s="357" t="str">
        <f>IF('વિદ્યાર્થી માહિતી'!C50="","",IF(Q53&gt;15,15,Q53))</f>
        <v/>
      </c>
      <c r="S53" s="337" t="str">
        <f>'સમગ્ર પરિણામ '!DY55</f>
        <v/>
      </c>
      <c r="T53" s="353" t="str">
        <f t="shared" si="2"/>
        <v/>
      </c>
    </row>
    <row r="54" spans="1:20" ht="23.25" customHeight="1" x14ac:dyDescent="0.25">
      <c r="A54" s="346">
        <f>'વિદ્યાર્થી માહિતી'!A51</f>
        <v>50</v>
      </c>
      <c r="B54" s="346" t="str">
        <f>IF('વિદ્યાર્થી માહિતી'!B51="","",'વિદ્યાર્થી માહિતી'!B51)</f>
        <v/>
      </c>
      <c r="C54" s="347" t="str">
        <f>IF('વિદ્યાર્થી માહિતી'!C51="","",'વિદ્યાર્થી માહિતી'!C51)</f>
        <v/>
      </c>
      <c r="D54" s="71" t="str">
        <f>'સમગ્ર પરિણામ '!I56</f>
        <v/>
      </c>
      <c r="E54" s="71" t="str">
        <f>'સમગ્ર પરિણામ '!V56</f>
        <v/>
      </c>
      <c r="F54" s="71" t="str">
        <f>'સમગ્ર પરિણામ '!AI56</f>
        <v/>
      </c>
      <c r="G54" s="71" t="str">
        <f>'સમગ્ર પરિણામ '!AV56</f>
        <v/>
      </c>
      <c r="H54" s="71" t="str">
        <f>'સમગ્ર પરિણામ '!BI56</f>
        <v/>
      </c>
      <c r="I54" s="71" t="str">
        <f>'સમગ્ર પરિણામ '!BV56</f>
        <v/>
      </c>
      <c r="J54" s="71" t="str">
        <f>'સમગ્ર પરિણામ '!CI56</f>
        <v/>
      </c>
      <c r="K54" s="71" t="str">
        <f>'સમગ્ર પરિણામ '!CX56</f>
        <v/>
      </c>
      <c r="L54" s="71" t="str">
        <f>'સમગ્ર પરિણામ '!DI56</f>
        <v/>
      </c>
      <c r="M54" s="71" t="str">
        <f>'સમગ્ર પરિણામ '!DT56</f>
        <v/>
      </c>
      <c r="N54" s="354" t="str">
        <f>IF('વિદ્યાર્થી માહિતી'!C51="","",SUM(D54:J54))</f>
        <v/>
      </c>
      <c r="O54" s="355" t="str">
        <f>IF('વિદ્યાર્થી માહિતી'!C51="","",N54/7)</f>
        <v/>
      </c>
      <c r="P54" s="356" t="str">
        <f>IF('વિદ્યાર્થી માહિતી'!C51="","",ROUND(O54-33,0))</f>
        <v/>
      </c>
      <c r="Q54" s="351" t="str">
        <f t="shared" si="1"/>
        <v/>
      </c>
      <c r="R54" s="357" t="str">
        <f>IF('વિદ્યાર્થી માહિતી'!C51="","",IF(Q54&gt;15,15,Q54))</f>
        <v/>
      </c>
      <c r="S54" s="337" t="str">
        <f>'સમગ્ર પરિણામ '!DY56</f>
        <v/>
      </c>
      <c r="T54" s="353" t="str">
        <f t="shared" si="2"/>
        <v/>
      </c>
    </row>
    <row r="55" spans="1:20" ht="23.25" customHeight="1" x14ac:dyDescent="0.25">
      <c r="A55" s="346">
        <f>'વિદ્યાર્થી માહિતી'!A52</f>
        <v>51</v>
      </c>
      <c r="B55" s="346" t="str">
        <f>IF('વિદ્યાર્થી માહિતી'!B52="","",'વિદ્યાર્થી માહિતી'!B52)</f>
        <v/>
      </c>
      <c r="C55" s="347" t="str">
        <f>IF('વિદ્યાર્થી માહિતી'!C52="","",'વિદ્યાર્થી માહિતી'!C52)</f>
        <v/>
      </c>
      <c r="D55" s="71" t="str">
        <f>'સમગ્ર પરિણામ '!I57</f>
        <v/>
      </c>
      <c r="E55" s="71" t="str">
        <f>'સમગ્ર પરિણામ '!V57</f>
        <v/>
      </c>
      <c r="F55" s="71" t="str">
        <f>'સમગ્ર પરિણામ '!AI57</f>
        <v/>
      </c>
      <c r="G55" s="71" t="str">
        <f>'સમગ્ર પરિણામ '!AV57</f>
        <v/>
      </c>
      <c r="H55" s="71" t="str">
        <f>'સમગ્ર પરિણામ '!BI57</f>
        <v/>
      </c>
      <c r="I55" s="71" t="str">
        <f>'સમગ્ર પરિણામ '!BV57</f>
        <v/>
      </c>
      <c r="J55" s="71" t="str">
        <f>'સમગ્ર પરિણામ '!CI57</f>
        <v/>
      </c>
      <c r="K55" s="71" t="str">
        <f>'સમગ્ર પરિણામ '!CX57</f>
        <v/>
      </c>
      <c r="L55" s="71" t="str">
        <f>'સમગ્ર પરિણામ '!DI57</f>
        <v/>
      </c>
      <c r="M55" s="71" t="str">
        <f>'સમગ્ર પરિણામ '!DT57</f>
        <v/>
      </c>
      <c r="N55" s="354" t="str">
        <f>IF('વિદ્યાર્થી માહિતી'!C52="","",SUM(D55:J55))</f>
        <v/>
      </c>
      <c r="O55" s="355" t="str">
        <f>IF('વિદ્યાર્થી માહિતી'!C52="","",N55/7)</f>
        <v/>
      </c>
      <c r="P55" s="356" t="str">
        <f>IF('વિદ્યાર્થી માહિતી'!C52="","",ROUND(O55-33,0))</f>
        <v/>
      </c>
      <c r="Q55" s="351" t="str">
        <f t="shared" si="1"/>
        <v/>
      </c>
      <c r="R55" s="357" t="str">
        <f>IF('વિદ્યાર્થી માહિતી'!C52="","",IF(Q55&gt;15,15,Q55))</f>
        <v/>
      </c>
      <c r="S55" s="337" t="str">
        <f>'સમગ્ર પરિણામ '!DY57</f>
        <v/>
      </c>
      <c r="T55" s="353" t="str">
        <f t="shared" si="2"/>
        <v/>
      </c>
    </row>
    <row r="56" spans="1:20" ht="23.25" customHeight="1" x14ac:dyDescent="0.25">
      <c r="A56" s="346">
        <f>'વિદ્યાર્થી માહિતી'!A53</f>
        <v>52</v>
      </c>
      <c r="B56" s="346" t="str">
        <f>IF('વિદ્યાર્થી માહિતી'!B53="","",'વિદ્યાર્થી માહિતી'!B53)</f>
        <v/>
      </c>
      <c r="C56" s="347" t="str">
        <f>IF('વિદ્યાર્થી માહિતી'!C53="","",'વિદ્યાર્થી માહિતી'!C53)</f>
        <v/>
      </c>
      <c r="D56" s="71" t="str">
        <f>'સમગ્ર પરિણામ '!I58</f>
        <v/>
      </c>
      <c r="E56" s="71" t="str">
        <f>'સમગ્ર પરિણામ '!V58</f>
        <v/>
      </c>
      <c r="F56" s="71" t="str">
        <f>'સમગ્ર પરિણામ '!AI58</f>
        <v/>
      </c>
      <c r="G56" s="71" t="str">
        <f>'સમગ્ર પરિણામ '!AV58</f>
        <v/>
      </c>
      <c r="H56" s="71" t="str">
        <f>'સમગ્ર પરિણામ '!BI58</f>
        <v/>
      </c>
      <c r="I56" s="71" t="str">
        <f>'સમગ્ર પરિણામ '!BV58</f>
        <v/>
      </c>
      <c r="J56" s="71" t="str">
        <f>'સમગ્ર પરિણામ '!CI58</f>
        <v/>
      </c>
      <c r="K56" s="71" t="str">
        <f>'સમગ્ર પરિણામ '!CX58</f>
        <v/>
      </c>
      <c r="L56" s="71" t="str">
        <f>'સમગ્ર પરિણામ '!DI58</f>
        <v/>
      </c>
      <c r="M56" s="71" t="str">
        <f>'સમગ્ર પરિણામ '!DT58</f>
        <v/>
      </c>
      <c r="N56" s="354" t="str">
        <f>IF('વિદ્યાર્થી માહિતી'!C53="","",SUM(D56:J56))</f>
        <v/>
      </c>
      <c r="O56" s="355" t="str">
        <f>IF('વિદ્યાર્થી માહિતી'!C53="","",N56/7)</f>
        <v/>
      </c>
      <c r="P56" s="356" t="str">
        <f>IF('વિદ્યાર્થી માહિતી'!C53="","",ROUND(O56-33,0))</f>
        <v/>
      </c>
      <c r="Q56" s="351" t="str">
        <f t="shared" si="1"/>
        <v/>
      </c>
      <c r="R56" s="357" t="str">
        <f>IF('વિદ્યાર્થી માહિતી'!C53="","",IF(Q56&gt;15,15,Q56))</f>
        <v/>
      </c>
      <c r="S56" s="337" t="str">
        <f>'સમગ્ર પરિણામ '!DY58</f>
        <v/>
      </c>
      <c r="T56" s="353" t="str">
        <f t="shared" si="2"/>
        <v/>
      </c>
    </row>
    <row r="57" spans="1:20" ht="23.25" customHeight="1" x14ac:dyDescent="0.25">
      <c r="A57" s="346">
        <f>'વિદ્યાર્થી માહિતી'!A54</f>
        <v>53</v>
      </c>
      <c r="B57" s="346" t="str">
        <f>IF('વિદ્યાર્થી માહિતી'!B54="","",'વિદ્યાર્થી માહિતી'!B54)</f>
        <v/>
      </c>
      <c r="C57" s="347" t="str">
        <f>IF('વિદ્યાર્થી માહિતી'!C54="","",'વિદ્યાર્થી માહિતી'!C54)</f>
        <v/>
      </c>
      <c r="D57" s="71" t="str">
        <f>'સમગ્ર પરિણામ '!I59</f>
        <v/>
      </c>
      <c r="E57" s="71" t="str">
        <f>'સમગ્ર પરિણામ '!V59</f>
        <v/>
      </c>
      <c r="F57" s="71" t="str">
        <f>'સમગ્ર પરિણામ '!AI59</f>
        <v/>
      </c>
      <c r="G57" s="71" t="str">
        <f>'સમગ્ર પરિણામ '!AV59</f>
        <v/>
      </c>
      <c r="H57" s="71" t="str">
        <f>'સમગ્ર પરિણામ '!BI59</f>
        <v/>
      </c>
      <c r="I57" s="71" t="str">
        <f>'સમગ્ર પરિણામ '!BV59</f>
        <v/>
      </c>
      <c r="J57" s="71" t="str">
        <f>'સમગ્ર પરિણામ '!CI59</f>
        <v/>
      </c>
      <c r="K57" s="71" t="str">
        <f>'સમગ્ર પરિણામ '!CX59</f>
        <v/>
      </c>
      <c r="L57" s="71" t="str">
        <f>'સમગ્ર પરિણામ '!DI59</f>
        <v/>
      </c>
      <c r="M57" s="71" t="str">
        <f>'સમગ્ર પરિણામ '!DT59</f>
        <v/>
      </c>
      <c r="N57" s="354" t="str">
        <f>IF('વિદ્યાર્થી માહિતી'!C54="","",SUM(D57:J57))</f>
        <v/>
      </c>
      <c r="O57" s="355" t="str">
        <f>IF('વિદ્યાર્થી માહિતી'!C54="","",N57/7)</f>
        <v/>
      </c>
      <c r="P57" s="356" t="str">
        <f>IF('વિદ્યાર્થી માહિતી'!C54="","",ROUND(O57-33,0))</f>
        <v/>
      </c>
      <c r="Q57" s="351" t="str">
        <f t="shared" si="1"/>
        <v/>
      </c>
      <c r="R57" s="357" t="str">
        <f>IF('વિદ્યાર્થી માહિતી'!C54="","",IF(Q57&gt;15,15,Q57))</f>
        <v/>
      </c>
      <c r="S57" s="337" t="str">
        <f>'સમગ્ર પરિણામ '!DY59</f>
        <v/>
      </c>
      <c r="T57" s="353" t="str">
        <f t="shared" si="2"/>
        <v/>
      </c>
    </row>
    <row r="58" spans="1:20" ht="23.25" customHeight="1" x14ac:dyDescent="0.25">
      <c r="A58" s="346">
        <f>'વિદ્યાર્થી માહિતી'!A55</f>
        <v>54</v>
      </c>
      <c r="B58" s="346" t="str">
        <f>IF('વિદ્યાર્થી માહિતી'!B55="","",'વિદ્યાર્થી માહિતી'!B55)</f>
        <v/>
      </c>
      <c r="C58" s="347" t="str">
        <f>IF('વિદ્યાર્થી માહિતી'!C55="","",'વિદ્યાર્થી માહિતી'!C55)</f>
        <v/>
      </c>
      <c r="D58" s="71" t="str">
        <f>'સમગ્ર પરિણામ '!I60</f>
        <v/>
      </c>
      <c r="E58" s="71" t="str">
        <f>'સમગ્ર પરિણામ '!V60</f>
        <v/>
      </c>
      <c r="F58" s="71" t="str">
        <f>'સમગ્ર પરિણામ '!AI60</f>
        <v/>
      </c>
      <c r="G58" s="71" t="str">
        <f>'સમગ્ર પરિણામ '!AV60</f>
        <v/>
      </c>
      <c r="H58" s="71" t="str">
        <f>'સમગ્ર પરિણામ '!BI60</f>
        <v/>
      </c>
      <c r="I58" s="71" t="str">
        <f>'સમગ્ર પરિણામ '!BV60</f>
        <v/>
      </c>
      <c r="J58" s="71" t="str">
        <f>'સમગ્ર પરિણામ '!CI60</f>
        <v/>
      </c>
      <c r="K58" s="71" t="str">
        <f>'સમગ્ર પરિણામ '!CX60</f>
        <v/>
      </c>
      <c r="L58" s="71" t="str">
        <f>'સમગ્ર પરિણામ '!DI60</f>
        <v/>
      </c>
      <c r="M58" s="71" t="str">
        <f>'સમગ્ર પરિણામ '!DT60</f>
        <v/>
      </c>
      <c r="N58" s="354" t="str">
        <f>IF('વિદ્યાર્થી માહિતી'!C55="","",SUM(D58:J58))</f>
        <v/>
      </c>
      <c r="O58" s="355" t="str">
        <f>IF('વિદ્યાર્થી માહિતી'!C55="","",N58/7)</f>
        <v/>
      </c>
      <c r="P58" s="356" t="str">
        <f>IF('વિદ્યાર્થી માહિતી'!C55="","",ROUND(O58-33,0))</f>
        <v/>
      </c>
      <c r="Q58" s="351" t="str">
        <f t="shared" si="1"/>
        <v/>
      </c>
      <c r="R58" s="357" t="str">
        <f>IF('વિદ્યાર્થી માહિતી'!C55="","",IF(Q58&gt;15,15,Q58))</f>
        <v/>
      </c>
      <c r="S58" s="337" t="str">
        <f>'સમગ્ર પરિણામ '!DY60</f>
        <v/>
      </c>
      <c r="T58" s="353" t="str">
        <f t="shared" si="2"/>
        <v/>
      </c>
    </row>
    <row r="59" spans="1:20" ht="23.25" customHeight="1" x14ac:dyDescent="0.25">
      <c r="A59" s="346">
        <f>'વિદ્યાર્થી માહિતી'!A56</f>
        <v>55</v>
      </c>
      <c r="B59" s="346" t="str">
        <f>IF('વિદ્યાર્થી માહિતી'!B56="","",'વિદ્યાર્થી માહિતી'!B56)</f>
        <v/>
      </c>
      <c r="C59" s="347" t="str">
        <f>IF('વિદ્યાર્થી માહિતી'!C56="","",'વિદ્યાર્થી માહિતી'!C56)</f>
        <v/>
      </c>
      <c r="D59" s="71" t="str">
        <f>'સમગ્ર પરિણામ '!I61</f>
        <v/>
      </c>
      <c r="E59" s="71" t="str">
        <f>'સમગ્ર પરિણામ '!V61</f>
        <v/>
      </c>
      <c r="F59" s="71" t="str">
        <f>'સમગ્ર પરિણામ '!AI61</f>
        <v/>
      </c>
      <c r="G59" s="71" t="str">
        <f>'સમગ્ર પરિણામ '!AV61</f>
        <v/>
      </c>
      <c r="H59" s="71" t="str">
        <f>'સમગ્ર પરિણામ '!BI61</f>
        <v/>
      </c>
      <c r="I59" s="71" t="str">
        <f>'સમગ્ર પરિણામ '!BV61</f>
        <v/>
      </c>
      <c r="J59" s="71" t="str">
        <f>'સમગ્ર પરિણામ '!CI61</f>
        <v/>
      </c>
      <c r="K59" s="71" t="str">
        <f>'સમગ્ર પરિણામ '!CX61</f>
        <v/>
      </c>
      <c r="L59" s="71" t="str">
        <f>'સમગ્ર પરિણામ '!DI61</f>
        <v/>
      </c>
      <c r="M59" s="71" t="str">
        <f>'સમગ્ર પરિણામ '!DT61</f>
        <v/>
      </c>
      <c r="N59" s="354" t="str">
        <f>IF('વિદ્યાર્થી માહિતી'!C56="","",SUM(D59:J59))</f>
        <v/>
      </c>
      <c r="O59" s="355" t="str">
        <f>IF('વિદ્યાર્થી માહિતી'!C56="","",N59/7)</f>
        <v/>
      </c>
      <c r="P59" s="356" t="str">
        <f>IF('વિદ્યાર્થી માહિતી'!C56="","",ROUND(O59-33,0))</f>
        <v/>
      </c>
      <c r="Q59" s="351" t="str">
        <f t="shared" si="1"/>
        <v/>
      </c>
      <c r="R59" s="357" t="str">
        <f>IF('વિદ્યાર્થી માહિતી'!C56="","",IF(Q59&gt;15,15,Q59))</f>
        <v/>
      </c>
      <c r="S59" s="337" t="str">
        <f>'સમગ્ર પરિણામ '!DY61</f>
        <v/>
      </c>
      <c r="T59" s="353" t="str">
        <f t="shared" si="2"/>
        <v/>
      </c>
    </row>
    <row r="60" spans="1:20" ht="23.25" customHeight="1" x14ac:dyDescent="0.25">
      <c r="A60" s="346">
        <f>'વિદ્યાર્થી માહિતી'!A57</f>
        <v>56</v>
      </c>
      <c r="B60" s="346" t="str">
        <f>IF('વિદ્યાર્થી માહિતી'!B57="","",'વિદ્યાર્થી માહિતી'!B57)</f>
        <v/>
      </c>
      <c r="C60" s="347" t="str">
        <f>IF('વિદ્યાર્થી માહિતી'!C57="","",'વિદ્યાર્થી માહિતી'!C57)</f>
        <v/>
      </c>
      <c r="D60" s="71" t="str">
        <f>'સમગ્ર પરિણામ '!I62</f>
        <v/>
      </c>
      <c r="E60" s="71" t="str">
        <f>'સમગ્ર પરિણામ '!V62</f>
        <v/>
      </c>
      <c r="F60" s="71" t="str">
        <f>'સમગ્ર પરિણામ '!AI62</f>
        <v/>
      </c>
      <c r="G60" s="71" t="str">
        <f>'સમગ્ર પરિણામ '!AV62</f>
        <v/>
      </c>
      <c r="H60" s="71" t="str">
        <f>'સમગ્ર પરિણામ '!BI62</f>
        <v/>
      </c>
      <c r="I60" s="71" t="str">
        <f>'સમગ્ર પરિણામ '!BV62</f>
        <v/>
      </c>
      <c r="J60" s="71" t="str">
        <f>'સમગ્ર પરિણામ '!CI62</f>
        <v/>
      </c>
      <c r="K60" s="71" t="str">
        <f>'સમગ્ર પરિણામ '!CX62</f>
        <v/>
      </c>
      <c r="L60" s="71" t="str">
        <f>'સમગ્ર પરિણામ '!DI62</f>
        <v/>
      </c>
      <c r="M60" s="71" t="str">
        <f>'સમગ્ર પરિણામ '!DT62</f>
        <v/>
      </c>
      <c r="N60" s="354" t="str">
        <f>IF('વિદ્યાર્થી માહિતી'!C57="","",SUM(D60:J60))</f>
        <v/>
      </c>
      <c r="O60" s="355" t="str">
        <f>IF('વિદ્યાર્થી માહિતી'!C57="","",N60/7)</f>
        <v/>
      </c>
      <c r="P60" s="356" t="str">
        <f>IF('વિદ્યાર્થી માહિતી'!C57="","",ROUND(O60-33,0))</f>
        <v/>
      </c>
      <c r="Q60" s="351" t="str">
        <f t="shared" si="1"/>
        <v/>
      </c>
      <c r="R60" s="357" t="str">
        <f>IF('વિદ્યાર્થી માહિતી'!C57="","",IF(Q60&gt;15,15,Q60))</f>
        <v/>
      </c>
      <c r="S60" s="337" t="str">
        <f>'સમગ્ર પરિણામ '!DY62</f>
        <v/>
      </c>
      <c r="T60" s="353" t="str">
        <f t="shared" si="2"/>
        <v/>
      </c>
    </row>
    <row r="61" spans="1:20" ht="23.25" customHeight="1" x14ac:dyDescent="0.25">
      <c r="A61" s="346">
        <f>'વિદ્યાર્થી માહિતી'!A58</f>
        <v>57</v>
      </c>
      <c r="B61" s="346" t="str">
        <f>IF('વિદ્યાર્થી માહિતી'!B58="","",'વિદ્યાર્થી માહિતી'!B58)</f>
        <v/>
      </c>
      <c r="C61" s="347" t="str">
        <f>IF('વિદ્યાર્થી માહિતી'!C58="","",'વિદ્યાર્થી માહિતી'!C58)</f>
        <v/>
      </c>
      <c r="D61" s="71" t="str">
        <f>'સમગ્ર પરિણામ '!I63</f>
        <v/>
      </c>
      <c r="E61" s="71" t="str">
        <f>'સમગ્ર પરિણામ '!V63</f>
        <v/>
      </c>
      <c r="F61" s="71" t="str">
        <f>'સમગ્ર પરિણામ '!AI63</f>
        <v/>
      </c>
      <c r="G61" s="71" t="str">
        <f>'સમગ્ર પરિણામ '!AV63</f>
        <v/>
      </c>
      <c r="H61" s="71" t="str">
        <f>'સમગ્ર પરિણામ '!BI63</f>
        <v/>
      </c>
      <c r="I61" s="71" t="str">
        <f>'સમગ્ર પરિણામ '!BV63</f>
        <v/>
      </c>
      <c r="J61" s="71" t="str">
        <f>'સમગ્ર પરિણામ '!CI63</f>
        <v/>
      </c>
      <c r="K61" s="71" t="str">
        <f>'સમગ્ર પરિણામ '!CX63</f>
        <v/>
      </c>
      <c r="L61" s="71" t="str">
        <f>'સમગ્ર પરિણામ '!DI63</f>
        <v/>
      </c>
      <c r="M61" s="71" t="str">
        <f>'સમગ્ર પરિણામ '!DT63</f>
        <v/>
      </c>
      <c r="N61" s="354" t="str">
        <f>IF('વિદ્યાર્થી માહિતી'!C58="","",SUM(D61:J61))</f>
        <v/>
      </c>
      <c r="O61" s="355" t="str">
        <f>IF('વિદ્યાર્થી માહિતી'!C58="","",N61/7)</f>
        <v/>
      </c>
      <c r="P61" s="356" t="str">
        <f>IF('વિદ્યાર્થી માહિતી'!C58="","",ROUND(O61-33,0))</f>
        <v/>
      </c>
      <c r="Q61" s="351" t="str">
        <f t="shared" si="1"/>
        <v/>
      </c>
      <c r="R61" s="357" t="str">
        <f>IF('વિદ્યાર્થી માહિતી'!C58="","",IF(Q61&gt;15,15,Q61))</f>
        <v/>
      </c>
      <c r="S61" s="337" t="str">
        <f>'સમગ્ર પરિણામ '!DY63</f>
        <v/>
      </c>
      <c r="T61" s="353" t="str">
        <f t="shared" si="2"/>
        <v/>
      </c>
    </row>
    <row r="62" spans="1:20" ht="23.25" customHeight="1" x14ac:dyDescent="0.25">
      <c r="A62" s="346">
        <f>'વિદ્યાર્થી માહિતી'!A59</f>
        <v>58</v>
      </c>
      <c r="B62" s="346" t="str">
        <f>IF('વિદ્યાર્થી માહિતી'!B59="","",'વિદ્યાર્થી માહિતી'!B59)</f>
        <v/>
      </c>
      <c r="C62" s="347" t="str">
        <f>IF('વિદ્યાર્થી માહિતી'!C59="","",'વિદ્યાર્થી માહિતી'!C59)</f>
        <v/>
      </c>
      <c r="D62" s="71" t="str">
        <f>'સમગ્ર પરિણામ '!I64</f>
        <v/>
      </c>
      <c r="E62" s="71" t="str">
        <f>'સમગ્ર પરિણામ '!V64</f>
        <v/>
      </c>
      <c r="F62" s="71" t="str">
        <f>'સમગ્ર પરિણામ '!AI64</f>
        <v/>
      </c>
      <c r="G62" s="71" t="str">
        <f>'સમગ્ર પરિણામ '!AV64</f>
        <v/>
      </c>
      <c r="H62" s="71" t="str">
        <f>'સમગ્ર પરિણામ '!BI64</f>
        <v/>
      </c>
      <c r="I62" s="71" t="str">
        <f>'સમગ્ર પરિણામ '!BV64</f>
        <v/>
      </c>
      <c r="J62" s="71" t="str">
        <f>'સમગ્ર પરિણામ '!CI64</f>
        <v/>
      </c>
      <c r="K62" s="71" t="str">
        <f>'સમગ્ર પરિણામ '!CX64</f>
        <v/>
      </c>
      <c r="L62" s="71" t="str">
        <f>'સમગ્ર પરિણામ '!DI64</f>
        <v/>
      </c>
      <c r="M62" s="71" t="str">
        <f>'સમગ્ર પરિણામ '!DT64</f>
        <v/>
      </c>
      <c r="N62" s="354" t="str">
        <f>IF('વિદ્યાર્થી માહિતી'!C59="","",SUM(D62:J62))</f>
        <v/>
      </c>
      <c r="O62" s="355" t="str">
        <f>IF('વિદ્યાર્થી માહિતી'!C59="","",N62/7)</f>
        <v/>
      </c>
      <c r="P62" s="356" t="str">
        <f>IF('વિદ્યાર્થી માહિતી'!C59="","",ROUND(O62-33,0))</f>
        <v/>
      </c>
      <c r="Q62" s="351" t="str">
        <f t="shared" si="1"/>
        <v/>
      </c>
      <c r="R62" s="357" t="str">
        <f>IF('વિદ્યાર્થી માહિતી'!C59="","",IF(Q62&gt;15,15,Q62))</f>
        <v/>
      </c>
      <c r="S62" s="337" t="str">
        <f>'સમગ્ર પરિણામ '!DY64</f>
        <v/>
      </c>
      <c r="T62" s="353" t="str">
        <f t="shared" si="2"/>
        <v/>
      </c>
    </row>
    <row r="63" spans="1:20" ht="23.25" customHeight="1" x14ac:dyDescent="0.25">
      <c r="A63" s="346">
        <f>'વિદ્યાર્થી માહિતી'!A60</f>
        <v>59</v>
      </c>
      <c r="B63" s="346" t="str">
        <f>IF('વિદ્યાર્થી માહિતી'!B60="","",'વિદ્યાર્થી માહિતી'!B60)</f>
        <v/>
      </c>
      <c r="C63" s="347" t="str">
        <f>IF('વિદ્યાર્થી માહિતી'!C60="","",'વિદ્યાર્થી માહિતી'!C60)</f>
        <v/>
      </c>
      <c r="D63" s="71" t="str">
        <f>'સમગ્ર પરિણામ '!I65</f>
        <v/>
      </c>
      <c r="E63" s="71" t="str">
        <f>'સમગ્ર પરિણામ '!V65</f>
        <v/>
      </c>
      <c r="F63" s="71" t="str">
        <f>'સમગ્ર પરિણામ '!AI65</f>
        <v/>
      </c>
      <c r="G63" s="71" t="str">
        <f>'સમગ્ર પરિણામ '!AV65</f>
        <v/>
      </c>
      <c r="H63" s="71" t="str">
        <f>'સમગ્ર પરિણામ '!BI65</f>
        <v/>
      </c>
      <c r="I63" s="71" t="str">
        <f>'સમગ્ર પરિણામ '!BV65</f>
        <v/>
      </c>
      <c r="J63" s="71" t="str">
        <f>'સમગ્ર પરિણામ '!CI65</f>
        <v/>
      </c>
      <c r="K63" s="71" t="str">
        <f>'સમગ્ર પરિણામ '!CX65</f>
        <v/>
      </c>
      <c r="L63" s="71" t="str">
        <f>'સમગ્ર પરિણામ '!DI65</f>
        <v/>
      </c>
      <c r="M63" s="71" t="str">
        <f>'સમગ્ર પરિણામ '!DT65</f>
        <v/>
      </c>
      <c r="N63" s="354" t="str">
        <f>IF('વિદ્યાર્થી માહિતી'!C60="","",SUM(D63:J63))</f>
        <v/>
      </c>
      <c r="O63" s="355" t="str">
        <f>IF('વિદ્યાર્થી માહિતી'!C60="","",N63/7)</f>
        <v/>
      </c>
      <c r="P63" s="356" t="str">
        <f>IF('વિદ્યાર્થી માહિતી'!C60="","",ROUND(O63-33,0))</f>
        <v/>
      </c>
      <c r="Q63" s="351" t="str">
        <f t="shared" si="1"/>
        <v/>
      </c>
      <c r="R63" s="357" t="str">
        <f>IF('વિદ્યાર્થી માહિતી'!C60="","",IF(Q63&gt;15,15,Q63))</f>
        <v/>
      </c>
      <c r="S63" s="337" t="str">
        <f>'સમગ્ર પરિણામ '!DY65</f>
        <v/>
      </c>
      <c r="T63" s="353" t="str">
        <f t="shared" si="2"/>
        <v/>
      </c>
    </row>
    <row r="64" spans="1:20" ht="23.25" customHeight="1" x14ac:dyDescent="0.25">
      <c r="A64" s="346">
        <f>'વિદ્યાર્થી માહિતી'!A61</f>
        <v>60</v>
      </c>
      <c r="B64" s="346" t="str">
        <f>IF('વિદ્યાર્થી માહિતી'!B61="","",'વિદ્યાર્થી માહિતી'!B61)</f>
        <v/>
      </c>
      <c r="C64" s="347" t="str">
        <f>IF('વિદ્યાર્થી માહિતી'!C61="","",'વિદ્યાર્થી માહિતી'!C61)</f>
        <v/>
      </c>
      <c r="D64" s="71" t="str">
        <f>'સમગ્ર પરિણામ '!I66</f>
        <v/>
      </c>
      <c r="E64" s="71" t="str">
        <f>'સમગ્ર પરિણામ '!V66</f>
        <v/>
      </c>
      <c r="F64" s="71" t="str">
        <f>'સમગ્ર પરિણામ '!AI66</f>
        <v/>
      </c>
      <c r="G64" s="71" t="str">
        <f>'સમગ્ર પરિણામ '!AV66</f>
        <v/>
      </c>
      <c r="H64" s="71" t="str">
        <f>'સમગ્ર પરિણામ '!BI66</f>
        <v/>
      </c>
      <c r="I64" s="71" t="str">
        <f>'સમગ્ર પરિણામ '!BV66</f>
        <v/>
      </c>
      <c r="J64" s="71" t="str">
        <f>'સમગ્ર પરિણામ '!CI66</f>
        <v/>
      </c>
      <c r="K64" s="71" t="str">
        <f>'સમગ્ર પરિણામ '!CX66</f>
        <v/>
      </c>
      <c r="L64" s="71" t="str">
        <f>'સમગ્ર પરિણામ '!DI66</f>
        <v/>
      </c>
      <c r="M64" s="71" t="str">
        <f>'સમગ્ર પરિણામ '!DT66</f>
        <v/>
      </c>
      <c r="N64" s="354" t="str">
        <f>IF('વિદ્યાર્થી માહિતી'!C61="","",SUM(D64:J64))</f>
        <v/>
      </c>
      <c r="O64" s="355" t="str">
        <f>IF('વિદ્યાર્થી માહિતી'!C61="","",N64/7)</f>
        <v/>
      </c>
      <c r="P64" s="356" t="str">
        <f>IF('વિદ્યાર્થી માહિતી'!C61="","",ROUND(O64-33,0))</f>
        <v/>
      </c>
      <c r="Q64" s="351" t="str">
        <f t="shared" si="1"/>
        <v/>
      </c>
      <c r="R64" s="357" t="str">
        <f>IF('વિદ્યાર્થી માહિતી'!C61="","",IF(Q64&gt;15,15,Q64))</f>
        <v/>
      </c>
      <c r="S64" s="337" t="str">
        <f>'સમગ્ર પરિણામ '!DY66</f>
        <v/>
      </c>
      <c r="T64" s="353" t="str">
        <f t="shared" si="2"/>
        <v/>
      </c>
    </row>
    <row r="65" spans="1:20" ht="23.25" customHeight="1" x14ac:dyDescent="0.25">
      <c r="A65" s="346">
        <f>'વિદ્યાર્થી માહિતી'!A62</f>
        <v>61</v>
      </c>
      <c r="B65" s="346" t="str">
        <f>IF('વિદ્યાર્થી માહિતી'!B62="","",'વિદ્યાર્થી માહિતી'!B62)</f>
        <v/>
      </c>
      <c r="C65" s="347" t="str">
        <f>IF('વિદ્યાર્થી માહિતી'!C62="","",'વિદ્યાર્થી માહિતી'!C62)</f>
        <v/>
      </c>
      <c r="D65" s="71" t="str">
        <f>'સમગ્ર પરિણામ '!I67</f>
        <v/>
      </c>
      <c r="E65" s="71" t="str">
        <f>'સમગ્ર પરિણામ '!V67</f>
        <v/>
      </c>
      <c r="F65" s="71" t="str">
        <f>'સમગ્ર પરિણામ '!AI67</f>
        <v/>
      </c>
      <c r="G65" s="71" t="str">
        <f>'સમગ્ર પરિણામ '!AV67</f>
        <v/>
      </c>
      <c r="H65" s="71" t="str">
        <f>'સમગ્ર પરિણામ '!BI67</f>
        <v/>
      </c>
      <c r="I65" s="71" t="str">
        <f>'સમગ્ર પરિણામ '!BV67</f>
        <v/>
      </c>
      <c r="J65" s="71" t="str">
        <f>'સમગ્ર પરિણામ '!CI67</f>
        <v/>
      </c>
      <c r="K65" s="71" t="str">
        <f>'સમગ્ર પરિણામ '!CX67</f>
        <v/>
      </c>
      <c r="L65" s="71" t="str">
        <f>'સમગ્ર પરિણામ '!DI67</f>
        <v/>
      </c>
      <c r="M65" s="71" t="str">
        <f>'સમગ્ર પરિણામ '!DT67</f>
        <v/>
      </c>
      <c r="N65" s="354" t="str">
        <f>IF('વિદ્યાર્થી માહિતી'!C62="","",SUM(D65:J65))</f>
        <v/>
      </c>
      <c r="O65" s="355" t="str">
        <f>IF('વિદ્યાર્થી માહિતી'!C62="","",N65/7)</f>
        <v/>
      </c>
      <c r="P65" s="356" t="str">
        <f>IF('વિદ્યાર્થી માહિતી'!C62="","",ROUND(O65-33,0))</f>
        <v/>
      </c>
      <c r="Q65" s="351" t="str">
        <f t="shared" si="1"/>
        <v/>
      </c>
      <c r="R65" s="357" t="str">
        <f>IF('વિદ્યાર્થી માહિતી'!C62="","",IF(Q65&gt;15,15,Q65))</f>
        <v/>
      </c>
      <c r="S65" s="337" t="str">
        <f>'સમગ્ર પરિણામ '!DY67</f>
        <v/>
      </c>
      <c r="T65" s="353" t="str">
        <f t="shared" si="2"/>
        <v/>
      </c>
    </row>
    <row r="66" spans="1:20" ht="23.25" customHeight="1" x14ac:dyDescent="0.25">
      <c r="A66" s="346">
        <f>'વિદ્યાર્થી માહિતી'!A63</f>
        <v>62</v>
      </c>
      <c r="B66" s="346" t="str">
        <f>IF('વિદ્યાર્થી માહિતી'!B63="","",'વિદ્યાર્થી માહિતી'!B63)</f>
        <v/>
      </c>
      <c r="C66" s="347" t="str">
        <f>IF('વિદ્યાર્થી માહિતી'!C63="","",'વિદ્યાર્થી માહિતી'!C63)</f>
        <v/>
      </c>
      <c r="D66" s="71" t="str">
        <f>'સમગ્ર પરિણામ '!I68</f>
        <v/>
      </c>
      <c r="E66" s="71" t="str">
        <f>'સમગ્ર પરિણામ '!V68</f>
        <v/>
      </c>
      <c r="F66" s="71" t="str">
        <f>'સમગ્ર પરિણામ '!AI68</f>
        <v/>
      </c>
      <c r="G66" s="71" t="str">
        <f>'સમગ્ર પરિણામ '!AV68</f>
        <v/>
      </c>
      <c r="H66" s="71" t="str">
        <f>'સમગ્ર પરિણામ '!BI68</f>
        <v/>
      </c>
      <c r="I66" s="71" t="str">
        <f>'સમગ્ર પરિણામ '!BV68</f>
        <v/>
      </c>
      <c r="J66" s="71" t="str">
        <f>'સમગ્ર પરિણામ '!CI68</f>
        <v/>
      </c>
      <c r="K66" s="71" t="str">
        <f>'સમગ્ર પરિણામ '!CX68</f>
        <v/>
      </c>
      <c r="L66" s="71" t="str">
        <f>'સમગ્ર પરિણામ '!DI68</f>
        <v/>
      </c>
      <c r="M66" s="71" t="str">
        <f>'સમગ્ર પરિણામ '!DT68</f>
        <v/>
      </c>
      <c r="N66" s="354" t="str">
        <f>IF('વિદ્યાર્થી માહિતી'!C63="","",SUM(D66:J66))</f>
        <v/>
      </c>
      <c r="O66" s="355" t="str">
        <f>IF('વિદ્યાર્થી માહિતી'!C63="","",N66/7)</f>
        <v/>
      </c>
      <c r="P66" s="356" t="str">
        <f>IF('વિદ્યાર્થી માહિતી'!C63="","",ROUND(O66-33,0))</f>
        <v/>
      </c>
      <c r="Q66" s="351" t="str">
        <f t="shared" si="1"/>
        <v/>
      </c>
      <c r="R66" s="357" t="str">
        <f>IF('વિદ્યાર્થી માહિતી'!C63="","",IF(Q66&gt;15,15,Q66))</f>
        <v/>
      </c>
      <c r="S66" s="337" t="str">
        <f>'સમગ્ર પરિણામ '!DY68</f>
        <v/>
      </c>
      <c r="T66" s="353" t="str">
        <f t="shared" si="2"/>
        <v/>
      </c>
    </row>
    <row r="67" spans="1:20" ht="23.25" customHeight="1" x14ac:dyDescent="0.25">
      <c r="A67" s="346">
        <f>'વિદ્યાર્થી માહિતી'!A64</f>
        <v>63</v>
      </c>
      <c r="B67" s="346" t="str">
        <f>IF('વિદ્યાર્થી માહિતી'!B64="","",'વિદ્યાર્થી માહિતી'!B64)</f>
        <v/>
      </c>
      <c r="C67" s="347" t="str">
        <f>IF('વિદ્યાર્થી માહિતી'!C64="","",'વિદ્યાર્થી માહિતી'!C64)</f>
        <v/>
      </c>
      <c r="D67" s="71" t="str">
        <f>'સમગ્ર પરિણામ '!I69</f>
        <v/>
      </c>
      <c r="E67" s="71" t="str">
        <f>'સમગ્ર પરિણામ '!V69</f>
        <v/>
      </c>
      <c r="F67" s="71" t="str">
        <f>'સમગ્ર પરિણામ '!AI69</f>
        <v/>
      </c>
      <c r="G67" s="71" t="str">
        <f>'સમગ્ર પરિણામ '!AV69</f>
        <v/>
      </c>
      <c r="H67" s="71" t="str">
        <f>'સમગ્ર પરિણામ '!BI69</f>
        <v/>
      </c>
      <c r="I67" s="71" t="str">
        <f>'સમગ્ર પરિણામ '!BV69</f>
        <v/>
      </c>
      <c r="J67" s="71" t="str">
        <f>'સમગ્ર પરિણામ '!CI69</f>
        <v/>
      </c>
      <c r="K67" s="71" t="str">
        <f>'સમગ્ર પરિણામ '!CX69</f>
        <v/>
      </c>
      <c r="L67" s="71" t="str">
        <f>'સમગ્ર પરિણામ '!DI69</f>
        <v/>
      </c>
      <c r="M67" s="71" t="str">
        <f>'સમગ્ર પરિણામ '!DT69</f>
        <v/>
      </c>
      <c r="N67" s="354" t="str">
        <f>IF('વિદ્યાર્થી માહિતી'!C64="","",SUM(D67:J67))</f>
        <v/>
      </c>
      <c r="O67" s="355" t="str">
        <f>IF('વિદ્યાર્થી માહિતી'!C64="","",N67/7)</f>
        <v/>
      </c>
      <c r="P67" s="356" t="str">
        <f>IF('વિદ્યાર્થી માહિતી'!C64="","",ROUND(O67-33,0))</f>
        <v/>
      </c>
      <c r="Q67" s="351" t="str">
        <f t="shared" si="1"/>
        <v/>
      </c>
      <c r="R67" s="357" t="str">
        <f>IF('વિદ્યાર્થી માહિતી'!C64="","",IF(Q67&gt;15,15,Q67))</f>
        <v/>
      </c>
      <c r="S67" s="337" t="str">
        <f>'સમગ્ર પરિણામ '!DY69</f>
        <v/>
      </c>
      <c r="T67" s="353" t="str">
        <f t="shared" si="2"/>
        <v/>
      </c>
    </row>
    <row r="68" spans="1:20" ht="23.25" customHeight="1" x14ac:dyDescent="0.25">
      <c r="A68" s="346">
        <f>'વિદ્યાર્થી માહિતી'!A65</f>
        <v>64</v>
      </c>
      <c r="B68" s="346" t="str">
        <f>IF('વિદ્યાર્થી માહિતી'!B65="","",'વિદ્યાર્થી માહિતી'!B65)</f>
        <v/>
      </c>
      <c r="C68" s="347" t="str">
        <f>IF('વિદ્યાર્થી માહિતી'!C65="","",'વિદ્યાર્થી માહિતી'!C65)</f>
        <v/>
      </c>
      <c r="D68" s="71" t="str">
        <f>'સમગ્ર પરિણામ '!I70</f>
        <v/>
      </c>
      <c r="E68" s="71" t="str">
        <f>'સમગ્ર પરિણામ '!V70</f>
        <v/>
      </c>
      <c r="F68" s="71" t="str">
        <f>'સમગ્ર પરિણામ '!AI70</f>
        <v/>
      </c>
      <c r="G68" s="71" t="str">
        <f>'સમગ્ર પરિણામ '!AV70</f>
        <v/>
      </c>
      <c r="H68" s="71" t="str">
        <f>'સમગ્ર પરિણામ '!BI70</f>
        <v/>
      </c>
      <c r="I68" s="71" t="str">
        <f>'સમગ્ર પરિણામ '!BV70</f>
        <v/>
      </c>
      <c r="J68" s="71" t="str">
        <f>'સમગ્ર પરિણામ '!CI70</f>
        <v/>
      </c>
      <c r="K68" s="71" t="str">
        <f>'સમગ્ર પરિણામ '!CX70</f>
        <v/>
      </c>
      <c r="L68" s="71" t="str">
        <f>'સમગ્ર પરિણામ '!DI70</f>
        <v/>
      </c>
      <c r="M68" s="71" t="str">
        <f>'સમગ્ર પરિણામ '!DT70</f>
        <v/>
      </c>
      <c r="N68" s="354" t="str">
        <f>IF('વિદ્યાર્થી માહિતી'!C65="","",SUM(D68:J68))</f>
        <v/>
      </c>
      <c r="O68" s="355" t="str">
        <f>IF('વિદ્યાર્થી માહિતી'!C65="","",N68/7)</f>
        <v/>
      </c>
      <c r="P68" s="356" t="str">
        <f>IF('વિદ્યાર્થી માહિતી'!C65="","",ROUND(O68-33,0))</f>
        <v/>
      </c>
      <c r="Q68" s="351" t="str">
        <f t="shared" si="1"/>
        <v/>
      </c>
      <c r="R68" s="357" t="str">
        <f>IF('વિદ્યાર્થી માહિતી'!C65="","",IF(Q68&gt;15,15,Q68))</f>
        <v/>
      </c>
      <c r="S68" s="337" t="str">
        <f>'સમગ્ર પરિણામ '!DY70</f>
        <v/>
      </c>
      <c r="T68" s="353" t="str">
        <f t="shared" si="2"/>
        <v/>
      </c>
    </row>
    <row r="69" spans="1:20" ht="23.25" customHeight="1" x14ac:dyDescent="0.25">
      <c r="A69" s="346">
        <f>'વિદ્યાર્થી માહિતી'!A66</f>
        <v>65</v>
      </c>
      <c r="B69" s="346" t="str">
        <f>IF('વિદ્યાર્થી માહિતી'!B66="","",'વિદ્યાર્થી માહિતી'!B66)</f>
        <v/>
      </c>
      <c r="C69" s="347" t="str">
        <f>IF('વિદ્યાર્થી માહિતી'!C66="","",'વિદ્યાર્થી માહિતી'!C66)</f>
        <v/>
      </c>
      <c r="D69" s="71" t="str">
        <f>'સમગ્ર પરિણામ '!I71</f>
        <v/>
      </c>
      <c r="E69" s="71" t="str">
        <f>'સમગ્ર પરિણામ '!V71</f>
        <v/>
      </c>
      <c r="F69" s="71" t="str">
        <f>'સમગ્ર પરિણામ '!AI71</f>
        <v/>
      </c>
      <c r="G69" s="71" t="str">
        <f>'સમગ્ર પરિણામ '!AV71</f>
        <v/>
      </c>
      <c r="H69" s="71" t="str">
        <f>'સમગ્ર પરિણામ '!BI71</f>
        <v/>
      </c>
      <c r="I69" s="71" t="str">
        <f>'સમગ્ર પરિણામ '!BV71</f>
        <v/>
      </c>
      <c r="J69" s="71" t="str">
        <f>'સમગ્ર પરિણામ '!CI71</f>
        <v/>
      </c>
      <c r="K69" s="71" t="str">
        <f>'સમગ્ર પરિણામ '!CX71</f>
        <v/>
      </c>
      <c r="L69" s="71" t="str">
        <f>'સમગ્ર પરિણામ '!DI71</f>
        <v/>
      </c>
      <c r="M69" s="71" t="str">
        <f>'સમગ્ર પરિણામ '!DT71</f>
        <v/>
      </c>
      <c r="N69" s="354" t="str">
        <f>IF('વિદ્યાર્થી માહિતી'!C66="","",SUM(D69:J69))</f>
        <v/>
      </c>
      <c r="O69" s="355" t="str">
        <f>IF('વિદ્યાર્થી માહિતી'!C66="","",N69/7)</f>
        <v/>
      </c>
      <c r="P69" s="356" t="str">
        <f>IF('વિદ્યાર્થી માહિતી'!C66="","",ROUND(O69-33,0))</f>
        <v/>
      </c>
      <c r="Q69" s="351" t="str">
        <f t="shared" si="1"/>
        <v/>
      </c>
      <c r="R69" s="357" t="str">
        <f>IF('વિદ્યાર્થી માહિતી'!C66="","",IF(Q69&gt;15,15,Q69))</f>
        <v/>
      </c>
      <c r="S69" s="337" t="str">
        <f>'સમગ્ર પરિણામ '!DY71</f>
        <v/>
      </c>
      <c r="T69" s="353" t="str">
        <f t="shared" ref="T69:T104" si="3">IF(I69="","",IF(O69&lt;33,"E",IF(O69&lt;=40,"D",IF(O69&lt;=50,"C2",IF(O69&lt;=60,"C1",IF(O69&lt;=70,"B2",IF(O69&lt;=80,"B1",IF(O69&lt;=90,"A2",IF(O69&lt;=100,"A1")))))))))</f>
        <v/>
      </c>
    </row>
    <row r="70" spans="1:20" ht="23.25" customHeight="1" x14ac:dyDescent="0.25">
      <c r="A70" s="346">
        <f>'વિદ્યાર્થી માહિતી'!A67</f>
        <v>66</v>
      </c>
      <c r="B70" s="346" t="str">
        <f>IF('વિદ્યાર્થી માહિતી'!B67="","",'વિદ્યાર્થી માહિતી'!B67)</f>
        <v/>
      </c>
      <c r="C70" s="347" t="str">
        <f>IF('વિદ્યાર્થી માહિતી'!C67="","",'વિદ્યાર્થી માહિતી'!C67)</f>
        <v/>
      </c>
      <c r="D70" s="71" t="str">
        <f>'સમગ્ર પરિણામ '!I72</f>
        <v/>
      </c>
      <c r="E70" s="71" t="str">
        <f>'સમગ્ર પરિણામ '!V72</f>
        <v/>
      </c>
      <c r="F70" s="71" t="str">
        <f>'સમગ્ર પરિણામ '!AI72</f>
        <v/>
      </c>
      <c r="G70" s="71" t="str">
        <f>'સમગ્ર પરિણામ '!AV72</f>
        <v/>
      </c>
      <c r="H70" s="71" t="str">
        <f>'સમગ્ર પરિણામ '!BI72</f>
        <v/>
      </c>
      <c r="I70" s="71" t="str">
        <f>'સમગ્ર પરિણામ '!BV72</f>
        <v/>
      </c>
      <c r="J70" s="71" t="str">
        <f>'સમગ્ર પરિણામ '!CI72</f>
        <v/>
      </c>
      <c r="K70" s="71" t="str">
        <f>'સમગ્ર પરિણામ '!CX72</f>
        <v/>
      </c>
      <c r="L70" s="71" t="str">
        <f>'સમગ્ર પરિણામ '!DI72</f>
        <v/>
      </c>
      <c r="M70" s="71" t="str">
        <f>'સમગ્ર પરિણામ '!DT72</f>
        <v/>
      </c>
      <c r="N70" s="354" t="str">
        <f>IF('વિદ્યાર્થી માહિતી'!C67="","",SUM(D70:J70))</f>
        <v/>
      </c>
      <c r="O70" s="355" t="str">
        <f>IF('વિદ્યાર્થી માહિતી'!C67="","",N70/7)</f>
        <v/>
      </c>
      <c r="P70" s="356" t="str">
        <f>IF('વિદ્યાર્થી માહિતી'!C67="","",ROUND(O70-33,0))</f>
        <v/>
      </c>
      <c r="Q70" s="351" t="str">
        <f t="shared" ref="Q70:Q104" si="4">IF(P70&lt;0,0,P70)</f>
        <v/>
      </c>
      <c r="R70" s="357" t="str">
        <f>IF('વિદ્યાર્થી માહિતી'!C67="","",IF(Q70&gt;15,15,Q70))</f>
        <v/>
      </c>
      <c r="S70" s="337" t="str">
        <f>'સમગ્ર પરિણામ '!DY72</f>
        <v/>
      </c>
      <c r="T70" s="353" t="str">
        <f t="shared" si="3"/>
        <v/>
      </c>
    </row>
    <row r="71" spans="1:20" ht="23.25" customHeight="1" x14ac:dyDescent="0.25">
      <c r="A71" s="346">
        <f>'વિદ્યાર્થી માહિતી'!A68</f>
        <v>67</v>
      </c>
      <c r="B71" s="346" t="str">
        <f>IF('વિદ્યાર્થી માહિતી'!B68="","",'વિદ્યાર્થી માહિતી'!B68)</f>
        <v/>
      </c>
      <c r="C71" s="347" t="str">
        <f>IF('વિદ્યાર્થી માહિતી'!C68="","",'વિદ્યાર્થી માહિતી'!C68)</f>
        <v/>
      </c>
      <c r="D71" s="71" t="str">
        <f>'સમગ્ર પરિણામ '!I73</f>
        <v/>
      </c>
      <c r="E71" s="71" t="str">
        <f>'સમગ્ર પરિણામ '!V73</f>
        <v/>
      </c>
      <c r="F71" s="71" t="str">
        <f>'સમગ્ર પરિણામ '!AI73</f>
        <v/>
      </c>
      <c r="G71" s="71" t="str">
        <f>'સમગ્ર પરિણામ '!AV73</f>
        <v/>
      </c>
      <c r="H71" s="71" t="str">
        <f>'સમગ્ર પરિણામ '!BI73</f>
        <v/>
      </c>
      <c r="I71" s="71" t="str">
        <f>'સમગ્ર પરિણામ '!BV73</f>
        <v/>
      </c>
      <c r="J71" s="71" t="str">
        <f>'સમગ્ર પરિણામ '!CI73</f>
        <v/>
      </c>
      <c r="K71" s="71" t="str">
        <f>'સમગ્ર પરિણામ '!CX73</f>
        <v/>
      </c>
      <c r="L71" s="71" t="str">
        <f>'સમગ્ર પરિણામ '!DI73</f>
        <v/>
      </c>
      <c r="M71" s="71" t="str">
        <f>'સમગ્ર પરિણામ '!DT73</f>
        <v/>
      </c>
      <c r="N71" s="354" t="str">
        <f>IF('વિદ્યાર્થી માહિતી'!C68="","",SUM(D71:J71))</f>
        <v/>
      </c>
      <c r="O71" s="355" t="str">
        <f>IF('વિદ્યાર્થી માહિતી'!C68="","",N71/7)</f>
        <v/>
      </c>
      <c r="P71" s="356" t="str">
        <f>IF('વિદ્યાર્થી માહિતી'!C68="","",ROUND(O71-33,0))</f>
        <v/>
      </c>
      <c r="Q71" s="351" t="str">
        <f t="shared" si="4"/>
        <v/>
      </c>
      <c r="R71" s="357" t="str">
        <f>IF('વિદ્યાર્થી માહિતી'!C68="","",IF(Q71&gt;15,15,Q71))</f>
        <v/>
      </c>
      <c r="S71" s="337" t="str">
        <f>'સમગ્ર પરિણામ '!DY73</f>
        <v/>
      </c>
      <c r="T71" s="353" t="str">
        <f t="shared" si="3"/>
        <v/>
      </c>
    </row>
    <row r="72" spans="1:20" ht="23.25" customHeight="1" x14ac:dyDescent="0.25">
      <c r="A72" s="346">
        <f>'વિદ્યાર્થી માહિતી'!A69</f>
        <v>68</v>
      </c>
      <c r="B72" s="346" t="str">
        <f>IF('વિદ્યાર્થી માહિતી'!B69="","",'વિદ્યાર્થી માહિતી'!B69)</f>
        <v/>
      </c>
      <c r="C72" s="347" t="str">
        <f>IF('વિદ્યાર્થી માહિતી'!C69="","",'વિદ્યાર્થી માહિતી'!C69)</f>
        <v/>
      </c>
      <c r="D72" s="71" t="str">
        <f>'સમગ્ર પરિણામ '!I74</f>
        <v/>
      </c>
      <c r="E72" s="71" t="str">
        <f>'સમગ્ર પરિણામ '!V74</f>
        <v/>
      </c>
      <c r="F72" s="71" t="str">
        <f>'સમગ્ર પરિણામ '!AI74</f>
        <v/>
      </c>
      <c r="G72" s="71" t="str">
        <f>'સમગ્ર પરિણામ '!AV74</f>
        <v/>
      </c>
      <c r="H72" s="71" t="str">
        <f>'સમગ્ર પરિણામ '!BI74</f>
        <v/>
      </c>
      <c r="I72" s="71" t="str">
        <f>'સમગ્ર પરિણામ '!BV74</f>
        <v/>
      </c>
      <c r="J72" s="71" t="str">
        <f>'સમગ્ર પરિણામ '!CI74</f>
        <v/>
      </c>
      <c r="K72" s="71" t="str">
        <f>'સમગ્ર પરિણામ '!CX74</f>
        <v/>
      </c>
      <c r="L72" s="71" t="str">
        <f>'સમગ્ર પરિણામ '!DI74</f>
        <v/>
      </c>
      <c r="M72" s="71" t="str">
        <f>'સમગ્ર પરિણામ '!DT74</f>
        <v/>
      </c>
      <c r="N72" s="354" t="str">
        <f>IF('વિદ્યાર્થી માહિતી'!C69="","",SUM(D72:J72))</f>
        <v/>
      </c>
      <c r="O72" s="355" t="str">
        <f>IF('વિદ્યાર્થી માહિતી'!C69="","",N72/7)</f>
        <v/>
      </c>
      <c r="P72" s="356" t="str">
        <f>IF('વિદ્યાર્થી માહિતી'!C69="","",ROUND(O72-33,0))</f>
        <v/>
      </c>
      <c r="Q72" s="351" t="str">
        <f t="shared" si="4"/>
        <v/>
      </c>
      <c r="R72" s="357" t="str">
        <f>IF('વિદ્યાર્થી માહિતી'!C69="","",IF(Q72&gt;15,15,Q72))</f>
        <v/>
      </c>
      <c r="S72" s="337" t="str">
        <f>'સમગ્ર પરિણામ '!DY74</f>
        <v/>
      </c>
      <c r="T72" s="353" t="str">
        <f t="shared" si="3"/>
        <v/>
      </c>
    </row>
    <row r="73" spans="1:20" ht="23.25" customHeight="1" x14ac:dyDescent="0.25">
      <c r="A73" s="346">
        <f>'વિદ્યાર્થી માહિતી'!A70</f>
        <v>69</v>
      </c>
      <c r="B73" s="346" t="str">
        <f>IF('વિદ્યાર્થી માહિતી'!B70="","",'વિદ્યાર્થી માહિતી'!B70)</f>
        <v/>
      </c>
      <c r="C73" s="347" t="str">
        <f>IF('વિદ્યાર્થી માહિતી'!C70="","",'વિદ્યાર્થી માહિતી'!C70)</f>
        <v/>
      </c>
      <c r="D73" s="71" t="str">
        <f>'સમગ્ર પરિણામ '!I75</f>
        <v/>
      </c>
      <c r="E73" s="71" t="str">
        <f>'સમગ્ર પરિણામ '!V75</f>
        <v/>
      </c>
      <c r="F73" s="71" t="str">
        <f>'સમગ્ર પરિણામ '!AI75</f>
        <v/>
      </c>
      <c r="G73" s="71" t="str">
        <f>'સમગ્ર પરિણામ '!AV75</f>
        <v/>
      </c>
      <c r="H73" s="71" t="str">
        <f>'સમગ્ર પરિણામ '!BI75</f>
        <v/>
      </c>
      <c r="I73" s="71" t="str">
        <f>'સમગ્ર પરિણામ '!BV75</f>
        <v/>
      </c>
      <c r="J73" s="71" t="str">
        <f>'સમગ્ર પરિણામ '!CI75</f>
        <v/>
      </c>
      <c r="K73" s="71" t="str">
        <f>'સમગ્ર પરિણામ '!CX75</f>
        <v/>
      </c>
      <c r="L73" s="71" t="str">
        <f>'સમગ્ર પરિણામ '!DI75</f>
        <v/>
      </c>
      <c r="M73" s="71" t="str">
        <f>'સમગ્ર પરિણામ '!DT75</f>
        <v/>
      </c>
      <c r="N73" s="354" t="str">
        <f>IF('વિદ્યાર્થી માહિતી'!C70="","",SUM(D73:J73))</f>
        <v/>
      </c>
      <c r="O73" s="355" t="str">
        <f>IF('વિદ્યાર્થી માહિતી'!C70="","",N73/7)</f>
        <v/>
      </c>
      <c r="P73" s="356" t="str">
        <f>IF('વિદ્યાર્થી માહિતી'!C70="","",ROUND(O73-33,0))</f>
        <v/>
      </c>
      <c r="Q73" s="351" t="str">
        <f t="shared" si="4"/>
        <v/>
      </c>
      <c r="R73" s="357" t="str">
        <f>IF('વિદ્યાર્થી માહિતી'!C70="","",IF(Q73&gt;15,15,Q73))</f>
        <v/>
      </c>
      <c r="S73" s="337" t="str">
        <f>'સમગ્ર પરિણામ '!DY75</f>
        <v/>
      </c>
      <c r="T73" s="353" t="str">
        <f t="shared" si="3"/>
        <v/>
      </c>
    </row>
    <row r="74" spans="1:20" ht="23.25" customHeight="1" x14ac:dyDescent="0.25">
      <c r="A74" s="346">
        <f>'વિદ્યાર્થી માહિતી'!A71</f>
        <v>70</v>
      </c>
      <c r="B74" s="346" t="str">
        <f>IF('વિદ્યાર્થી માહિતી'!B71="","",'વિદ્યાર્થી માહિતી'!B71)</f>
        <v/>
      </c>
      <c r="C74" s="347" t="str">
        <f>IF('વિદ્યાર્થી માહિતી'!C71="","",'વિદ્યાર્થી માહિતી'!C71)</f>
        <v/>
      </c>
      <c r="D74" s="71" t="str">
        <f>'સમગ્ર પરિણામ '!I76</f>
        <v/>
      </c>
      <c r="E74" s="71" t="str">
        <f>'સમગ્ર પરિણામ '!V76</f>
        <v/>
      </c>
      <c r="F74" s="71" t="str">
        <f>'સમગ્ર પરિણામ '!AI76</f>
        <v/>
      </c>
      <c r="G74" s="71" t="str">
        <f>'સમગ્ર પરિણામ '!AV76</f>
        <v/>
      </c>
      <c r="H74" s="71" t="str">
        <f>'સમગ્ર પરિણામ '!BI76</f>
        <v/>
      </c>
      <c r="I74" s="71" t="str">
        <f>'સમગ્ર પરિણામ '!BV76</f>
        <v/>
      </c>
      <c r="J74" s="71" t="str">
        <f>'સમગ્ર પરિણામ '!CI76</f>
        <v/>
      </c>
      <c r="K74" s="71" t="str">
        <f>'સમગ્ર પરિણામ '!CX76</f>
        <v/>
      </c>
      <c r="L74" s="71" t="str">
        <f>'સમગ્ર પરિણામ '!DI76</f>
        <v/>
      </c>
      <c r="M74" s="71" t="str">
        <f>'સમગ્ર પરિણામ '!DT76</f>
        <v/>
      </c>
      <c r="N74" s="354" t="str">
        <f>IF('વિદ્યાર્થી માહિતી'!C71="","",SUM(D74:J74))</f>
        <v/>
      </c>
      <c r="O74" s="355" t="str">
        <f>IF('વિદ્યાર્થી માહિતી'!C71="","",N74/7)</f>
        <v/>
      </c>
      <c r="P74" s="356" t="str">
        <f>IF('વિદ્યાર્થી માહિતી'!C71="","",ROUND(O74-33,0))</f>
        <v/>
      </c>
      <c r="Q74" s="351" t="str">
        <f t="shared" si="4"/>
        <v/>
      </c>
      <c r="R74" s="357" t="str">
        <f>IF('વિદ્યાર્થી માહિતી'!C71="","",IF(Q74&gt;15,15,Q74))</f>
        <v/>
      </c>
      <c r="S74" s="337" t="str">
        <f>'સમગ્ર પરિણામ '!DY76</f>
        <v/>
      </c>
      <c r="T74" s="353" t="str">
        <f t="shared" si="3"/>
        <v/>
      </c>
    </row>
    <row r="75" spans="1:20" ht="23.25" customHeight="1" x14ac:dyDescent="0.25">
      <c r="A75" s="346">
        <f>'વિદ્યાર્થી માહિતી'!A72</f>
        <v>71</v>
      </c>
      <c r="B75" s="346" t="str">
        <f>IF('વિદ્યાર્થી માહિતી'!B72="","",'વિદ્યાર્થી માહિતી'!B72)</f>
        <v/>
      </c>
      <c r="C75" s="347" t="str">
        <f>IF('વિદ્યાર્થી માહિતી'!C72="","",'વિદ્યાર્થી માહિતી'!C72)</f>
        <v/>
      </c>
      <c r="D75" s="71" t="str">
        <f>'સમગ્ર પરિણામ '!I77</f>
        <v/>
      </c>
      <c r="E75" s="71" t="str">
        <f>'સમગ્ર પરિણામ '!V77</f>
        <v/>
      </c>
      <c r="F75" s="71" t="str">
        <f>'સમગ્ર પરિણામ '!AI77</f>
        <v/>
      </c>
      <c r="G75" s="71" t="str">
        <f>'સમગ્ર પરિણામ '!AV77</f>
        <v/>
      </c>
      <c r="H75" s="71" t="str">
        <f>'સમગ્ર પરિણામ '!BI77</f>
        <v/>
      </c>
      <c r="I75" s="71" t="str">
        <f>'સમગ્ર પરિણામ '!BV77</f>
        <v/>
      </c>
      <c r="J75" s="71" t="str">
        <f>'સમગ્ર પરિણામ '!CI77</f>
        <v/>
      </c>
      <c r="K75" s="71" t="str">
        <f>'સમગ્ર પરિણામ '!CX77</f>
        <v/>
      </c>
      <c r="L75" s="71" t="str">
        <f>'સમગ્ર પરિણામ '!DI77</f>
        <v/>
      </c>
      <c r="M75" s="71" t="str">
        <f>'સમગ્ર પરિણામ '!DT77</f>
        <v/>
      </c>
      <c r="N75" s="354" t="str">
        <f>IF('વિદ્યાર્થી માહિતી'!C72="","",SUM(D75:J75))</f>
        <v/>
      </c>
      <c r="O75" s="355" t="str">
        <f>IF('વિદ્યાર્થી માહિતી'!C72="","",N75/7)</f>
        <v/>
      </c>
      <c r="P75" s="356" t="str">
        <f>IF('વિદ્યાર્થી માહિતી'!C72="","",ROUND(O75-33,0))</f>
        <v/>
      </c>
      <c r="Q75" s="351" t="str">
        <f t="shared" si="4"/>
        <v/>
      </c>
      <c r="R75" s="357" t="str">
        <f>IF('વિદ્યાર્થી માહિતી'!C72="","",IF(Q75&gt;15,15,Q75))</f>
        <v/>
      </c>
      <c r="S75" s="337" t="str">
        <f>'સમગ્ર પરિણામ '!DY77</f>
        <v/>
      </c>
      <c r="T75" s="353" t="str">
        <f t="shared" si="3"/>
        <v/>
      </c>
    </row>
    <row r="76" spans="1:20" ht="23.25" customHeight="1" x14ac:dyDescent="0.25">
      <c r="A76" s="346">
        <f>'વિદ્યાર્થી માહિતી'!A73</f>
        <v>72</v>
      </c>
      <c r="B76" s="346" t="str">
        <f>IF('વિદ્યાર્થી માહિતી'!B73="","",'વિદ્યાર્થી માહિતી'!B73)</f>
        <v/>
      </c>
      <c r="C76" s="347" t="str">
        <f>IF('વિદ્યાર્થી માહિતી'!C73="","",'વિદ્યાર્થી માહિતી'!C73)</f>
        <v/>
      </c>
      <c r="D76" s="71" t="str">
        <f>'સમગ્ર પરિણામ '!I78</f>
        <v/>
      </c>
      <c r="E76" s="71" t="str">
        <f>'સમગ્ર પરિણામ '!V78</f>
        <v/>
      </c>
      <c r="F76" s="71" t="str">
        <f>'સમગ્ર પરિણામ '!AI78</f>
        <v/>
      </c>
      <c r="G76" s="71" t="str">
        <f>'સમગ્ર પરિણામ '!AV78</f>
        <v/>
      </c>
      <c r="H76" s="71" t="str">
        <f>'સમગ્ર પરિણામ '!BI78</f>
        <v/>
      </c>
      <c r="I76" s="71" t="str">
        <f>'સમગ્ર પરિણામ '!BV78</f>
        <v/>
      </c>
      <c r="J76" s="71" t="str">
        <f>'સમગ્ર પરિણામ '!CI78</f>
        <v/>
      </c>
      <c r="K76" s="71" t="str">
        <f>'સમગ્ર પરિણામ '!CX78</f>
        <v/>
      </c>
      <c r="L76" s="71" t="str">
        <f>'સમગ્ર પરિણામ '!DI78</f>
        <v/>
      </c>
      <c r="M76" s="71" t="str">
        <f>'સમગ્ર પરિણામ '!DT78</f>
        <v/>
      </c>
      <c r="N76" s="354" t="str">
        <f>IF('વિદ્યાર્થી માહિતી'!C73="","",SUM(D76:J76))</f>
        <v/>
      </c>
      <c r="O76" s="355" t="str">
        <f>IF('વિદ્યાર્થી માહિતી'!C73="","",N76/7)</f>
        <v/>
      </c>
      <c r="P76" s="356" t="str">
        <f>IF('વિદ્યાર્થી માહિતી'!C73="","",ROUND(O76-33,0))</f>
        <v/>
      </c>
      <c r="Q76" s="351" t="str">
        <f t="shared" si="4"/>
        <v/>
      </c>
      <c r="R76" s="357" t="str">
        <f>IF('વિદ્યાર્થી માહિતી'!C73="","",IF(Q76&gt;15,15,Q76))</f>
        <v/>
      </c>
      <c r="S76" s="337" t="str">
        <f>'સમગ્ર પરિણામ '!DY78</f>
        <v/>
      </c>
      <c r="T76" s="353" t="str">
        <f t="shared" si="3"/>
        <v/>
      </c>
    </row>
    <row r="77" spans="1:20" ht="23.25" customHeight="1" x14ac:dyDescent="0.25">
      <c r="A77" s="346">
        <f>'વિદ્યાર્થી માહિતી'!A74</f>
        <v>73</v>
      </c>
      <c r="B77" s="346" t="str">
        <f>IF('વિદ્યાર્થી માહિતી'!B74="","",'વિદ્યાર્થી માહિતી'!B74)</f>
        <v/>
      </c>
      <c r="C77" s="347" t="str">
        <f>IF('વિદ્યાર્થી માહિતી'!C74="","",'વિદ્યાર્થી માહિતી'!C74)</f>
        <v/>
      </c>
      <c r="D77" s="71" t="str">
        <f>'સમગ્ર પરિણામ '!I79</f>
        <v/>
      </c>
      <c r="E77" s="71" t="str">
        <f>'સમગ્ર પરિણામ '!V79</f>
        <v/>
      </c>
      <c r="F77" s="71" t="str">
        <f>'સમગ્ર પરિણામ '!AI79</f>
        <v/>
      </c>
      <c r="G77" s="71" t="str">
        <f>'સમગ્ર પરિણામ '!AV79</f>
        <v/>
      </c>
      <c r="H77" s="71" t="str">
        <f>'સમગ્ર પરિણામ '!BI79</f>
        <v/>
      </c>
      <c r="I77" s="71" t="str">
        <f>'સમગ્ર પરિણામ '!BV79</f>
        <v/>
      </c>
      <c r="J77" s="71" t="str">
        <f>'સમગ્ર પરિણામ '!CI79</f>
        <v/>
      </c>
      <c r="K77" s="71" t="str">
        <f>'સમગ્ર પરિણામ '!CX79</f>
        <v/>
      </c>
      <c r="L77" s="71" t="str">
        <f>'સમગ્ર પરિણામ '!DI79</f>
        <v/>
      </c>
      <c r="M77" s="71" t="str">
        <f>'સમગ્ર પરિણામ '!DT79</f>
        <v/>
      </c>
      <c r="N77" s="354" t="str">
        <f>IF('વિદ્યાર્થી માહિતી'!C74="","",SUM(D77:J77))</f>
        <v/>
      </c>
      <c r="O77" s="355" t="str">
        <f>IF('વિદ્યાર્થી માહિતી'!C74="","",N77/7)</f>
        <v/>
      </c>
      <c r="P77" s="356" t="str">
        <f>IF('વિદ્યાર્થી માહિતી'!C74="","",ROUND(O77-33,0))</f>
        <v/>
      </c>
      <c r="Q77" s="351" t="str">
        <f t="shared" si="4"/>
        <v/>
      </c>
      <c r="R77" s="357" t="str">
        <f>IF('વિદ્યાર્થી માહિતી'!C74="","",IF(Q77&gt;15,15,Q77))</f>
        <v/>
      </c>
      <c r="S77" s="337" t="str">
        <f>'સમગ્ર પરિણામ '!DY79</f>
        <v/>
      </c>
      <c r="T77" s="353" t="str">
        <f t="shared" si="3"/>
        <v/>
      </c>
    </row>
    <row r="78" spans="1:20" ht="23.25" customHeight="1" x14ac:dyDescent="0.25">
      <c r="A78" s="346">
        <f>'વિદ્યાર્થી માહિતી'!A75</f>
        <v>74</v>
      </c>
      <c r="B78" s="346" t="str">
        <f>IF('વિદ્યાર્થી માહિતી'!B75="","",'વિદ્યાર્થી માહિતી'!B75)</f>
        <v/>
      </c>
      <c r="C78" s="347" t="str">
        <f>IF('વિદ્યાર્થી માહિતી'!C75="","",'વિદ્યાર્થી માહિતી'!C75)</f>
        <v/>
      </c>
      <c r="D78" s="71" t="str">
        <f>'સમગ્ર પરિણામ '!I80</f>
        <v/>
      </c>
      <c r="E78" s="71" t="str">
        <f>'સમગ્ર પરિણામ '!V80</f>
        <v/>
      </c>
      <c r="F78" s="71" t="str">
        <f>'સમગ્ર પરિણામ '!AI80</f>
        <v/>
      </c>
      <c r="G78" s="71" t="str">
        <f>'સમગ્ર પરિણામ '!AV80</f>
        <v/>
      </c>
      <c r="H78" s="71" t="str">
        <f>'સમગ્ર પરિણામ '!BI80</f>
        <v/>
      </c>
      <c r="I78" s="71" t="str">
        <f>'સમગ્ર પરિણામ '!BV80</f>
        <v/>
      </c>
      <c r="J78" s="71" t="str">
        <f>'સમગ્ર પરિણામ '!CI80</f>
        <v/>
      </c>
      <c r="K78" s="71" t="str">
        <f>'સમગ્ર પરિણામ '!CX80</f>
        <v/>
      </c>
      <c r="L78" s="71" t="str">
        <f>'સમગ્ર પરિણામ '!DI80</f>
        <v/>
      </c>
      <c r="M78" s="71" t="str">
        <f>'સમગ્ર પરિણામ '!DT80</f>
        <v/>
      </c>
      <c r="N78" s="354" t="str">
        <f>IF('વિદ્યાર્થી માહિતી'!C75="","",SUM(D78:J78))</f>
        <v/>
      </c>
      <c r="O78" s="355" t="str">
        <f>IF('વિદ્યાર્થી માહિતી'!C75="","",N78/7)</f>
        <v/>
      </c>
      <c r="P78" s="356" t="str">
        <f>IF('વિદ્યાર્થી માહિતી'!C75="","",ROUND(O78-33,0))</f>
        <v/>
      </c>
      <c r="Q78" s="351" t="str">
        <f t="shared" si="4"/>
        <v/>
      </c>
      <c r="R78" s="357" t="str">
        <f>IF('વિદ્યાર્થી માહિતી'!C75="","",IF(Q78&gt;15,15,Q78))</f>
        <v/>
      </c>
      <c r="S78" s="337" t="str">
        <f>'સમગ્ર પરિણામ '!DY80</f>
        <v/>
      </c>
      <c r="T78" s="353" t="str">
        <f t="shared" si="3"/>
        <v/>
      </c>
    </row>
    <row r="79" spans="1:20" ht="23.25" customHeight="1" x14ac:dyDescent="0.25">
      <c r="A79" s="346">
        <f>'વિદ્યાર્થી માહિતી'!A76</f>
        <v>75</v>
      </c>
      <c r="B79" s="346" t="str">
        <f>IF('વિદ્યાર્થી માહિતી'!B76="","",'વિદ્યાર્થી માહિતી'!B76)</f>
        <v/>
      </c>
      <c r="C79" s="347" t="str">
        <f>IF('વિદ્યાર્થી માહિતી'!C76="","",'વિદ્યાર્થી માહિતી'!C76)</f>
        <v/>
      </c>
      <c r="D79" s="71" t="str">
        <f>'સમગ્ર પરિણામ '!I81</f>
        <v/>
      </c>
      <c r="E79" s="71" t="str">
        <f>'સમગ્ર પરિણામ '!V81</f>
        <v/>
      </c>
      <c r="F79" s="71" t="str">
        <f>'સમગ્ર પરિણામ '!AI81</f>
        <v/>
      </c>
      <c r="G79" s="71" t="str">
        <f>'સમગ્ર પરિણામ '!AV81</f>
        <v/>
      </c>
      <c r="H79" s="71" t="str">
        <f>'સમગ્ર પરિણામ '!BI81</f>
        <v/>
      </c>
      <c r="I79" s="71" t="str">
        <f>'સમગ્ર પરિણામ '!BV81</f>
        <v/>
      </c>
      <c r="J79" s="71" t="str">
        <f>'સમગ્ર પરિણામ '!CI81</f>
        <v/>
      </c>
      <c r="K79" s="71" t="str">
        <f>'સમગ્ર પરિણામ '!CX81</f>
        <v/>
      </c>
      <c r="L79" s="71" t="str">
        <f>'સમગ્ર પરિણામ '!DI81</f>
        <v/>
      </c>
      <c r="M79" s="71" t="str">
        <f>'સમગ્ર પરિણામ '!DT81</f>
        <v/>
      </c>
      <c r="N79" s="354" t="str">
        <f>IF('વિદ્યાર્થી માહિતી'!C76="","",SUM(D79:J79))</f>
        <v/>
      </c>
      <c r="O79" s="355" t="str">
        <f>IF('વિદ્યાર્થી માહિતી'!C76="","",N79/7)</f>
        <v/>
      </c>
      <c r="P79" s="356" t="str">
        <f>IF('વિદ્યાર્થી માહિતી'!C76="","",ROUND(O79-33,0))</f>
        <v/>
      </c>
      <c r="Q79" s="351" t="str">
        <f t="shared" si="4"/>
        <v/>
      </c>
      <c r="R79" s="357" t="str">
        <f>IF('વિદ્યાર્થી માહિતી'!C76="","",IF(Q79&gt;15,15,Q79))</f>
        <v/>
      </c>
      <c r="S79" s="337" t="str">
        <f>'સમગ્ર પરિણામ '!DY81</f>
        <v/>
      </c>
      <c r="T79" s="353" t="str">
        <f t="shared" si="3"/>
        <v/>
      </c>
    </row>
    <row r="80" spans="1:20" ht="23.25" customHeight="1" x14ac:dyDescent="0.25">
      <c r="A80" s="346">
        <f>'વિદ્યાર્થી માહિતી'!A77</f>
        <v>76</v>
      </c>
      <c r="B80" s="346" t="str">
        <f>IF('વિદ્યાર્થી માહિતી'!B77="","",'વિદ્યાર્થી માહિતી'!B77)</f>
        <v/>
      </c>
      <c r="C80" s="347" t="str">
        <f>IF('વિદ્યાર્થી માહિતી'!C77="","",'વિદ્યાર્થી માહિતી'!C77)</f>
        <v/>
      </c>
      <c r="D80" s="71" t="str">
        <f>'સમગ્ર પરિણામ '!I82</f>
        <v/>
      </c>
      <c r="E80" s="71" t="str">
        <f>'સમગ્ર પરિણામ '!V82</f>
        <v/>
      </c>
      <c r="F80" s="71" t="str">
        <f>'સમગ્ર પરિણામ '!AI82</f>
        <v/>
      </c>
      <c r="G80" s="71" t="str">
        <f>'સમગ્ર પરિણામ '!AV82</f>
        <v/>
      </c>
      <c r="H80" s="71" t="str">
        <f>'સમગ્ર પરિણામ '!BI82</f>
        <v/>
      </c>
      <c r="I80" s="71" t="str">
        <f>'સમગ્ર પરિણામ '!BV82</f>
        <v/>
      </c>
      <c r="J80" s="71" t="str">
        <f>'સમગ્ર પરિણામ '!CI82</f>
        <v/>
      </c>
      <c r="K80" s="71" t="str">
        <f>'સમગ્ર પરિણામ '!CX82</f>
        <v/>
      </c>
      <c r="L80" s="71" t="str">
        <f>'સમગ્ર પરિણામ '!DI82</f>
        <v/>
      </c>
      <c r="M80" s="71" t="str">
        <f>'સમગ્ર પરિણામ '!DT82</f>
        <v/>
      </c>
      <c r="N80" s="354" t="str">
        <f>IF('વિદ્યાર્થી માહિતી'!C77="","",SUM(D80:J80))</f>
        <v/>
      </c>
      <c r="O80" s="355" t="str">
        <f>IF('વિદ્યાર્થી માહિતી'!C77="","",N80/7)</f>
        <v/>
      </c>
      <c r="P80" s="356" t="str">
        <f>IF('વિદ્યાર્થી માહિતી'!C77="","",ROUND(O80-33,0))</f>
        <v/>
      </c>
      <c r="Q80" s="351" t="str">
        <f t="shared" si="4"/>
        <v/>
      </c>
      <c r="R80" s="357" t="str">
        <f>IF('વિદ્યાર્થી માહિતી'!C77="","",IF(Q80&gt;15,15,Q80))</f>
        <v/>
      </c>
      <c r="S80" s="337" t="str">
        <f>'સમગ્ર પરિણામ '!DY82</f>
        <v/>
      </c>
      <c r="T80" s="353" t="str">
        <f t="shared" si="3"/>
        <v/>
      </c>
    </row>
    <row r="81" spans="1:20" ht="23.25" customHeight="1" x14ac:dyDescent="0.25">
      <c r="A81" s="346">
        <f>'વિદ્યાર્થી માહિતી'!A78</f>
        <v>77</v>
      </c>
      <c r="B81" s="346" t="str">
        <f>IF('વિદ્યાર્થી માહિતી'!B78="","",'વિદ્યાર્થી માહિતી'!B78)</f>
        <v/>
      </c>
      <c r="C81" s="347" t="str">
        <f>IF('વિદ્યાર્થી માહિતી'!C78="","",'વિદ્યાર્થી માહિતી'!C78)</f>
        <v/>
      </c>
      <c r="D81" s="71" t="str">
        <f>'સમગ્ર પરિણામ '!I83</f>
        <v/>
      </c>
      <c r="E81" s="71" t="str">
        <f>'સમગ્ર પરિણામ '!V83</f>
        <v/>
      </c>
      <c r="F81" s="71" t="str">
        <f>'સમગ્ર પરિણામ '!AI83</f>
        <v/>
      </c>
      <c r="G81" s="71" t="str">
        <f>'સમગ્ર પરિણામ '!AV83</f>
        <v/>
      </c>
      <c r="H81" s="71" t="str">
        <f>'સમગ્ર પરિણામ '!BI83</f>
        <v/>
      </c>
      <c r="I81" s="71" t="str">
        <f>'સમગ્ર પરિણામ '!BV83</f>
        <v/>
      </c>
      <c r="J81" s="71" t="str">
        <f>'સમગ્ર પરિણામ '!CI83</f>
        <v/>
      </c>
      <c r="K81" s="71" t="str">
        <f>'સમગ્ર પરિણામ '!CX83</f>
        <v/>
      </c>
      <c r="L81" s="71" t="str">
        <f>'સમગ્ર પરિણામ '!DI83</f>
        <v/>
      </c>
      <c r="M81" s="71" t="str">
        <f>'સમગ્ર પરિણામ '!DT83</f>
        <v/>
      </c>
      <c r="N81" s="354" t="str">
        <f>IF('વિદ્યાર્થી માહિતી'!C78="","",SUM(D81:J81))</f>
        <v/>
      </c>
      <c r="O81" s="355" t="str">
        <f>IF('વિદ્યાર્થી માહિતી'!C78="","",N81/7)</f>
        <v/>
      </c>
      <c r="P81" s="356" t="str">
        <f>IF('વિદ્યાર્થી માહિતી'!C78="","",ROUND(O81-33,0))</f>
        <v/>
      </c>
      <c r="Q81" s="351" t="str">
        <f t="shared" si="4"/>
        <v/>
      </c>
      <c r="R81" s="357" t="str">
        <f>IF('વિદ્યાર્થી માહિતી'!C78="","",IF(Q81&gt;15,15,Q81))</f>
        <v/>
      </c>
      <c r="S81" s="337" t="str">
        <f>'સમગ્ર પરિણામ '!DY83</f>
        <v/>
      </c>
      <c r="T81" s="353" t="str">
        <f t="shared" si="3"/>
        <v/>
      </c>
    </row>
    <row r="82" spans="1:20" ht="23.25" customHeight="1" x14ac:dyDescent="0.25">
      <c r="A82" s="346">
        <f>'વિદ્યાર્થી માહિતી'!A79</f>
        <v>78</v>
      </c>
      <c r="B82" s="346" t="str">
        <f>IF('વિદ્યાર્થી માહિતી'!B79="","",'વિદ્યાર્થી માહિતી'!B79)</f>
        <v/>
      </c>
      <c r="C82" s="347" t="str">
        <f>IF('વિદ્યાર્થી માહિતી'!C79="","",'વિદ્યાર્થી માહિતી'!C79)</f>
        <v/>
      </c>
      <c r="D82" s="71" t="str">
        <f>'સમગ્ર પરિણામ '!I84</f>
        <v/>
      </c>
      <c r="E82" s="71" t="str">
        <f>'સમગ્ર પરિણામ '!V84</f>
        <v/>
      </c>
      <c r="F82" s="71" t="str">
        <f>'સમગ્ર પરિણામ '!AI84</f>
        <v/>
      </c>
      <c r="G82" s="71" t="str">
        <f>'સમગ્ર પરિણામ '!AV84</f>
        <v/>
      </c>
      <c r="H82" s="71" t="str">
        <f>'સમગ્ર પરિણામ '!BI84</f>
        <v/>
      </c>
      <c r="I82" s="71" t="str">
        <f>'સમગ્ર પરિણામ '!BV84</f>
        <v/>
      </c>
      <c r="J82" s="71" t="str">
        <f>'સમગ્ર પરિણામ '!CI84</f>
        <v/>
      </c>
      <c r="K82" s="71" t="str">
        <f>'સમગ્ર પરિણામ '!CX84</f>
        <v/>
      </c>
      <c r="L82" s="71" t="str">
        <f>'સમગ્ર પરિણામ '!DI84</f>
        <v/>
      </c>
      <c r="M82" s="71" t="str">
        <f>'સમગ્ર પરિણામ '!DT84</f>
        <v/>
      </c>
      <c r="N82" s="354" t="str">
        <f>IF('વિદ્યાર્થી માહિતી'!C79="","",SUM(D82:J82))</f>
        <v/>
      </c>
      <c r="O82" s="355" t="str">
        <f>IF('વિદ્યાર્થી માહિતી'!C79="","",N82/7)</f>
        <v/>
      </c>
      <c r="P82" s="356" t="str">
        <f>IF('વિદ્યાર્થી માહિતી'!C79="","",ROUND(O82-33,0))</f>
        <v/>
      </c>
      <c r="Q82" s="351" t="str">
        <f t="shared" si="4"/>
        <v/>
      </c>
      <c r="R82" s="357" t="str">
        <f>IF('વિદ્યાર્થી માહિતી'!C79="","",IF(Q82&gt;15,15,Q82))</f>
        <v/>
      </c>
      <c r="S82" s="337" t="str">
        <f>'સમગ્ર પરિણામ '!DY84</f>
        <v/>
      </c>
      <c r="T82" s="353" t="str">
        <f t="shared" si="3"/>
        <v/>
      </c>
    </row>
    <row r="83" spans="1:20" ht="23.25" customHeight="1" x14ac:dyDescent="0.25">
      <c r="A83" s="346">
        <f>'વિદ્યાર્થી માહિતી'!A80</f>
        <v>79</v>
      </c>
      <c r="B83" s="346" t="str">
        <f>IF('વિદ્યાર્થી માહિતી'!B80="","",'વિદ્યાર્થી માહિતી'!B80)</f>
        <v/>
      </c>
      <c r="C83" s="347" t="str">
        <f>IF('વિદ્યાર્થી માહિતી'!C80="","",'વિદ્યાર્થી માહિતી'!C80)</f>
        <v/>
      </c>
      <c r="D83" s="71" t="str">
        <f>'સમગ્ર પરિણામ '!I85</f>
        <v/>
      </c>
      <c r="E83" s="71" t="str">
        <f>'સમગ્ર પરિણામ '!V85</f>
        <v/>
      </c>
      <c r="F83" s="71" t="str">
        <f>'સમગ્ર પરિણામ '!AI85</f>
        <v/>
      </c>
      <c r="G83" s="71" t="str">
        <f>'સમગ્ર પરિણામ '!AV85</f>
        <v/>
      </c>
      <c r="H83" s="71" t="str">
        <f>'સમગ્ર પરિણામ '!BI85</f>
        <v/>
      </c>
      <c r="I83" s="71" t="str">
        <f>'સમગ્ર પરિણામ '!BV85</f>
        <v/>
      </c>
      <c r="J83" s="71" t="str">
        <f>'સમગ્ર પરિણામ '!CI85</f>
        <v/>
      </c>
      <c r="K83" s="71" t="str">
        <f>'સમગ્ર પરિણામ '!CX85</f>
        <v/>
      </c>
      <c r="L83" s="71" t="str">
        <f>'સમગ્ર પરિણામ '!DI85</f>
        <v/>
      </c>
      <c r="M83" s="71" t="str">
        <f>'સમગ્ર પરિણામ '!DT85</f>
        <v/>
      </c>
      <c r="N83" s="354" t="str">
        <f>IF('વિદ્યાર્થી માહિતી'!C80="","",SUM(D83:J83))</f>
        <v/>
      </c>
      <c r="O83" s="355" t="str">
        <f>IF('વિદ્યાર્થી માહિતી'!C80="","",N83/7)</f>
        <v/>
      </c>
      <c r="P83" s="356" t="str">
        <f>IF('વિદ્યાર્થી માહિતી'!C80="","",ROUND(O83-33,0))</f>
        <v/>
      </c>
      <c r="Q83" s="351" t="str">
        <f t="shared" si="4"/>
        <v/>
      </c>
      <c r="R83" s="357" t="str">
        <f>IF('વિદ્યાર્થી માહિતી'!C80="","",IF(Q83&gt;15,15,Q83))</f>
        <v/>
      </c>
      <c r="S83" s="337" t="str">
        <f>'સમગ્ર પરિણામ '!DY85</f>
        <v/>
      </c>
      <c r="T83" s="353" t="str">
        <f t="shared" si="3"/>
        <v/>
      </c>
    </row>
    <row r="84" spans="1:20" ht="23.25" customHeight="1" x14ac:dyDescent="0.25">
      <c r="A84" s="346">
        <f>'વિદ્યાર્થી માહિતી'!A81</f>
        <v>80</v>
      </c>
      <c r="B84" s="346" t="str">
        <f>IF('વિદ્યાર્થી માહિતી'!B81="","",'વિદ્યાર્થી માહિતી'!B81)</f>
        <v/>
      </c>
      <c r="C84" s="347" t="str">
        <f>IF('વિદ્યાર્થી માહિતી'!C81="","",'વિદ્યાર્થી માહિતી'!C81)</f>
        <v/>
      </c>
      <c r="D84" s="71" t="str">
        <f>'સમગ્ર પરિણામ '!I86</f>
        <v/>
      </c>
      <c r="E84" s="71" t="str">
        <f>'સમગ્ર પરિણામ '!V86</f>
        <v/>
      </c>
      <c r="F84" s="71" t="str">
        <f>'સમગ્ર પરિણામ '!AI86</f>
        <v/>
      </c>
      <c r="G84" s="71" t="str">
        <f>'સમગ્ર પરિણામ '!AV86</f>
        <v/>
      </c>
      <c r="H84" s="71" t="str">
        <f>'સમગ્ર પરિણામ '!BI86</f>
        <v/>
      </c>
      <c r="I84" s="71" t="str">
        <f>'સમગ્ર પરિણામ '!BV86</f>
        <v/>
      </c>
      <c r="J84" s="71" t="str">
        <f>'સમગ્ર પરિણામ '!CI86</f>
        <v/>
      </c>
      <c r="K84" s="71" t="str">
        <f>'સમગ્ર પરિણામ '!CX86</f>
        <v/>
      </c>
      <c r="L84" s="71" t="str">
        <f>'સમગ્ર પરિણામ '!DI86</f>
        <v/>
      </c>
      <c r="M84" s="71" t="str">
        <f>'સમગ્ર પરિણામ '!DT86</f>
        <v/>
      </c>
      <c r="N84" s="354" t="str">
        <f>IF('વિદ્યાર્થી માહિતી'!C81="","",SUM(D84:J84))</f>
        <v/>
      </c>
      <c r="O84" s="355" t="str">
        <f>IF('વિદ્યાર્થી માહિતી'!C81="","",N84/7)</f>
        <v/>
      </c>
      <c r="P84" s="356" t="str">
        <f>IF('વિદ્યાર્થી માહિતી'!C81="","",ROUND(O84-33,0))</f>
        <v/>
      </c>
      <c r="Q84" s="351" t="str">
        <f t="shared" si="4"/>
        <v/>
      </c>
      <c r="R84" s="357" t="str">
        <f>IF('વિદ્યાર્થી માહિતી'!C81="","",IF(Q84&gt;15,15,Q84))</f>
        <v/>
      </c>
      <c r="S84" s="337" t="str">
        <f>'સમગ્ર પરિણામ '!DY86</f>
        <v/>
      </c>
      <c r="T84" s="353" t="str">
        <f t="shared" si="3"/>
        <v/>
      </c>
    </row>
    <row r="85" spans="1:20" ht="23.25" customHeight="1" x14ac:dyDescent="0.25">
      <c r="A85" s="346">
        <f>'વિદ્યાર્થી માહિતી'!A82</f>
        <v>81</v>
      </c>
      <c r="B85" s="346" t="str">
        <f>IF('વિદ્યાર્થી માહિતી'!B82="","",'વિદ્યાર્થી માહિતી'!B82)</f>
        <v/>
      </c>
      <c r="C85" s="347" t="str">
        <f>IF('વિદ્યાર્થી માહિતી'!C82="","",'વિદ્યાર્થી માહિતી'!C82)</f>
        <v/>
      </c>
      <c r="D85" s="71" t="str">
        <f>'સમગ્ર પરિણામ '!I87</f>
        <v/>
      </c>
      <c r="E85" s="71" t="str">
        <f>'સમગ્ર પરિણામ '!V87</f>
        <v/>
      </c>
      <c r="F85" s="71" t="str">
        <f>'સમગ્ર પરિણામ '!AI87</f>
        <v/>
      </c>
      <c r="G85" s="71" t="str">
        <f>'સમગ્ર પરિણામ '!AV87</f>
        <v/>
      </c>
      <c r="H85" s="71" t="str">
        <f>'સમગ્ર પરિણામ '!BI87</f>
        <v/>
      </c>
      <c r="I85" s="71" t="str">
        <f>'સમગ્ર પરિણામ '!BV87</f>
        <v/>
      </c>
      <c r="J85" s="71" t="str">
        <f>'સમગ્ર પરિણામ '!CI87</f>
        <v/>
      </c>
      <c r="K85" s="71" t="str">
        <f>'સમગ્ર પરિણામ '!CX87</f>
        <v/>
      </c>
      <c r="L85" s="71" t="str">
        <f>'સમગ્ર પરિણામ '!DI87</f>
        <v/>
      </c>
      <c r="M85" s="71" t="str">
        <f>'સમગ્ર પરિણામ '!DT87</f>
        <v/>
      </c>
      <c r="N85" s="354" t="str">
        <f>IF('વિદ્યાર્થી માહિતી'!C82="","",SUM(D85:J85))</f>
        <v/>
      </c>
      <c r="O85" s="355" t="str">
        <f>IF('વિદ્યાર્થી માહિતી'!C82="","",N85/7)</f>
        <v/>
      </c>
      <c r="P85" s="356" t="str">
        <f>IF('વિદ્યાર્થી માહિતી'!C82="","",ROUND(O85-33,0))</f>
        <v/>
      </c>
      <c r="Q85" s="351" t="str">
        <f t="shared" si="4"/>
        <v/>
      </c>
      <c r="R85" s="357" t="str">
        <f>IF('વિદ્યાર્થી માહિતી'!C82="","",IF(Q85&gt;15,15,Q85))</f>
        <v/>
      </c>
      <c r="S85" s="337" t="str">
        <f>'સમગ્ર પરિણામ '!DY87</f>
        <v/>
      </c>
      <c r="T85" s="353" t="str">
        <f t="shared" si="3"/>
        <v/>
      </c>
    </row>
    <row r="86" spans="1:20" ht="23.25" customHeight="1" x14ac:dyDescent="0.25">
      <c r="A86" s="346">
        <f>'વિદ્યાર્થી માહિતી'!A83</f>
        <v>82</v>
      </c>
      <c r="B86" s="346" t="str">
        <f>IF('વિદ્યાર્થી માહિતી'!B83="","",'વિદ્યાર્થી માહિતી'!B83)</f>
        <v/>
      </c>
      <c r="C86" s="347" t="str">
        <f>IF('વિદ્યાર્થી માહિતી'!C83="","",'વિદ્યાર્થી માહિતી'!C83)</f>
        <v/>
      </c>
      <c r="D86" s="71" t="str">
        <f>'સમગ્ર પરિણામ '!I88</f>
        <v/>
      </c>
      <c r="E86" s="71" t="str">
        <f>'સમગ્ર પરિણામ '!V88</f>
        <v/>
      </c>
      <c r="F86" s="71" t="str">
        <f>'સમગ્ર પરિણામ '!AI88</f>
        <v/>
      </c>
      <c r="G86" s="71" t="str">
        <f>'સમગ્ર પરિણામ '!AV88</f>
        <v/>
      </c>
      <c r="H86" s="71" t="str">
        <f>'સમગ્ર પરિણામ '!BI88</f>
        <v/>
      </c>
      <c r="I86" s="71" t="str">
        <f>'સમગ્ર પરિણામ '!BV88</f>
        <v/>
      </c>
      <c r="J86" s="71" t="str">
        <f>'સમગ્ર પરિણામ '!CI88</f>
        <v/>
      </c>
      <c r="K86" s="71" t="str">
        <f>'સમગ્ર પરિણામ '!CX88</f>
        <v/>
      </c>
      <c r="L86" s="71" t="str">
        <f>'સમગ્ર પરિણામ '!DI88</f>
        <v/>
      </c>
      <c r="M86" s="71" t="str">
        <f>'સમગ્ર પરિણામ '!DT88</f>
        <v/>
      </c>
      <c r="N86" s="354" t="str">
        <f>IF('વિદ્યાર્થી માહિતી'!C83="","",SUM(D86:J86))</f>
        <v/>
      </c>
      <c r="O86" s="355" t="str">
        <f>IF('વિદ્યાર્થી માહિતી'!C83="","",N86/7)</f>
        <v/>
      </c>
      <c r="P86" s="356" t="str">
        <f>IF('વિદ્યાર્થી માહિતી'!C83="","",ROUND(O86-33,0))</f>
        <v/>
      </c>
      <c r="Q86" s="351" t="str">
        <f t="shared" si="4"/>
        <v/>
      </c>
      <c r="R86" s="357" t="str">
        <f>IF('વિદ્યાર્થી માહિતી'!C83="","",IF(Q86&gt;15,15,Q86))</f>
        <v/>
      </c>
      <c r="S86" s="337" t="str">
        <f>'સમગ્ર પરિણામ '!DY88</f>
        <v/>
      </c>
      <c r="T86" s="353" t="str">
        <f t="shared" si="3"/>
        <v/>
      </c>
    </row>
    <row r="87" spans="1:20" ht="23.25" customHeight="1" x14ac:dyDescent="0.25">
      <c r="A87" s="346">
        <f>'વિદ્યાર્થી માહિતી'!A84</f>
        <v>83</v>
      </c>
      <c r="B87" s="346" t="str">
        <f>IF('વિદ્યાર્થી માહિતી'!B84="","",'વિદ્યાર્થી માહિતી'!B84)</f>
        <v/>
      </c>
      <c r="C87" s="347" t="str">
        <f>IF('વિદ્યાર્થી માહિતી'!C84="","",'વિદ્યાર્થી માહિતી'!C84)</f>
        <v/>
      </c>
      <c r="D87" s="71" t="str">
        <f>'સમગ્ર પરિણામ '!I89</f>
        <v/>
      </c>
      <c r="E87" s="71" t="str">
        <f>'સમગ્ર પરિણામ '!V89</f>
        <v/>
      </c>
      <c r="F87" s="71" t="str">
        <f>'સમગ્ર પરિણામ '!AI89</f>
        <v/>
      </c>
      <c r="G87" s="71" t="str">
        <f>'સમગ્ર પરિણામ '!AV89</f>
        <v/>
      </c>
      <c r="H87" s="71" t="str">
        <f>'સમગ્ર પરિણામ '!BI89</f>
        <v/>
      </c>
      <c r="I87" s="71" t="str">
        <f>'સમગ્ર પરિણામ '!BV89</f>
        <v/>
      </c>
      <c r="J87" s="71" t="str">
        <f>'સમગ્ર પરિણામ '!CI89</f>
        <v/>
      </c>
      <c r="K87" s="71" t="str">
        <f>'સમગ્ર પરિણામ '!CX89</f>
        <v/>
      </c>
      <c r="L87" s="71" t="str">
        <f>'સમગ્ર પરિણામ '!DI89</f>
        <v/>
      </c>
      <c r="M87" s="71" t="str">
        <f>'સમગ્ર પરિણામ '!DT89</f>
        <v/>
      </c>
      <c r="N87" s="354" t="str">
        <f>IF('વિદ્યાર્થી માહિતી'!C84="","",SUM(D87:J87))</f>
        <v/>
      </c>
      <c r="O87" s="355" t="str">
        <f>IF('વિદ્યાર્થી માહિતી'!C84="","",N87/7)</f>
        <v/>
      </c>
      <c r="P87" s="356" t="str">
        <f>IF('વિદ્યાર્થી માહિતી'!C84="","",ROUND(O87-33,0))</f>
        <v/>
      </c>
      <c r="Q87" s="351" t="str">
        <f t="shared" si="4"/>
        <v/>
      </c>
      <c r="R87" s="357" t="str">
        <f>IF('વિદ્યાર્થી માહિતી'!C84="","",IF(Q87&gt;15,15,Q87))</f>
        <v/>
      </c>
      <c r="S87" s="337" t="str">
        <f>'સમગ્ર પરિણામ '!DY89</f>
        <v/>
      </c>
      <c r="T87" s="353" t="str">
        <f t="shared" si="3"/>
        <v/>
      </c>
    </row>
    <row r="88" spans="1:20" ht="23.25" customHeight="1" x14ac:dyDescent="0.25">
      <c r="A88" s="346">
        <f>'વિદ્યાર્થી માહિતી'!A85</f>
        <v>84</v>
      </c>
      <c r="B88" s="346" t="str">
        <f>IF('વિદ્યાર્થી માહિતી'!B85="","",'વિદ્યાર્થી માહિતી'!B85)</f>
        <v/>
      </c>
      <c r="C88" s="347" t="str">
        <f>IF('વિદ્યાર્થી માહિતી'!C85="","",'વિદ્યાર્થી માહિતી'!C85)</f>
        <v/>
      </c>
      <c r="D88" s="71" t="str">
        <f>'સમગ્ર પરિણામ '!I90</f>
        <v/>
      </c>
      <c r="E88" s="71" t="str">
        <f>'સમગ્ર પરિણામ '!V90</f>
        <v/>
      </c>
      <c r="F88" s="71" t="str">
        <f>'સમગ્ર પરિણામ '!AI90</f>
        <v/>
      </c>
      <c r="G88" s="71" t="str">
        <f>'સમગ્ર પરિણામ '!AV90</f>
        <v/>
      </c>
      <c r="H88" s="71" t="str">
        <f>'સમગ્ર પરિણામ '!BI90</f>
        <v/>
      </c>
      <c r="I88" s="71" t="str">
        <f>'સમગ્ર પરિણામ '!BV90</f>
        <v/>
      </c>
      <c r="J88" s="71" t="str">
        <f>'સમગ્ર પરિણામ '!CI90</f>
        <v/>
      </c>
      <c r="K88" s="71" t="str">
        <f>'સમગ્ર પરિણામ '!CX90</f>
        <v/>
      </c>
      <c r="L88" s="71" t="str">
        <f>'સમગ્ર પરિણામ '!DI90</f>
        <v/>
      </c>
      <c r="M88" s="71" t="str">
        <f>'સમગ્ર પરિણામ '!DT90</f>
        <v/>
      </c>
      <c r="N88" s="354" t="str">
        <f>IF('વિદ્યાર્થી માહિતી'!C85="","",SUM(D88:J88))</f>
        <v/>
      </c>
      <c r="O88" s="355" t="str">
        <f>IF('વિદ્યાર્થી માહિતી'!C85="","",N88/7)</f>
        <v/>
      </c>
      <c r="P88" s="356" t="str">
        <f>IF('વિદ્યાર્થી માહિતી'!C85="","",ROUND(O88-33,0))</f>
        <v/>
      </c>
      <c r="Q88" s="351" t="str">
        <f t="shared" si="4"/>
        <v/>
      </c>
      <c r="R88" s="357" t="str">
        <f>IF('વિદ્યાર્થી માહિતી'!C85="","",IF(Q88&gt;15,15,Q88))</f>
        <v/>
      </c>
      <c r="S88" s="337" t="str">
        <f>'સમગ્ર પરિણામ '!DY90</f>
        <v/>
      </c>
      <c r="T88" s="353" t="str">
        <f t="shared" si="3"/>
        <v/>
      </c>
    </row>
    <row r="89" spans="1:20" ht="23.25" customHeight="1" x14ac:dyDescent="0.25">
      <c r="A89" s="346">
        <f>'વિદ્યાર્થી માહિતી'!A86</f>
        <v>85</v>
      </c>
      <c r="B89" s="346" t="str">
        <f>IF('વિદ્યાર્થી માહિતી'!B86="","",'વિદ્યાર્થી માહિતી'!B86)</f>
        <v/>
      </c>
      <c r="C89" s="347" t="str">
        <f>IF('વિદ્યાર્થી માહિતી'!C86="","",'વિદ્યાર્થી માહિતી'!C86)</f>
        <v/>
      </c>
      <c r="D89" s="71" t="str">
        <f>'સમગ્ર પરિણામ '!I91</f>
        <v/>
      </c>
      <c r="E89" s="71" t="str">
        <f>'સમગ્ર પરિણામ '!V91</f>
        <v/>
      </c>
      <c r="F89" s="71" t="str">
        <f>'સમગ્ર પરિણામ '!AI91</f>
        <v/>
      </c>
      <c r="G89" s="71" t="str">
        <f>'સમગ્ર પરિણામ '!AV91</f>
        <v/>
      </c>
      <c r="H89" s="71" t="str">
        <f>'સમગ્ર પરિણામ '!BI91</f>
        <v/>
      </c>
      <c r="I89" s="71" t="str">
        <f>'સમગ્ર પરિણામ '!BV91</f>
        <v/>
      </c>
      <c r="J89" s="71" t="str">
        <f>'સમગ્ર પરિણામ '!CI91</f>
        <v/>
      </c>
      <c r="K89" s="71" t="str">
        <f>'સમગ્ર પરિણામ '!CX91</f>
        <v/>
      </c>
      <c r="L89" s="71" t="str">
        <f>'સમગ્ર પરિણામ '!DI91</f>
        <v/>
      </c>
      <c r="M89" s="71" t="str">
        <f>'સમગ્ર પરિણામ '!DT91</f>
        <v/>
      </c>
      <c r="N89" s="354" t="str">
        <f>IF('વિદ્યાર્થી માહિતી'!C86="","",SUM(D89:J89))</f>
        <v/>
      </c>
      <c r="O89" s="355" t="str">
        <f>IF('વિદ્યાર્થી માહિતી'!C86="","",N89/7)</f>
        <v/>
      </c>
      <c r="P89" s="356" t="str">
        <f>IF('વિદ્યાર્થી માહિતી'!C86="","",ROUND(O89-33,0))</f>
        <v/>
      </c>
      <c r="Q89" s="351" t="str">
        <f t="shared" si="4"/>
        <v/>
      </c>
      <c r="R89" s="357" t="str">
        <f>IF('વિદ્યાર્થી માહિતી'!C86="","",IF(Q89&gt;15,15,Q89))</f>
        <v/>
      </c>
      <c r="S89" s="337" t="str">
        <f>'સમગ્ર પરિણામ '!DY91</f>
        <v/>
      </c>
      <c r="T89" s="353" t="str">
        <f t="shared" si="3"/>
        <v/>
      </c>
    </row>
    <row r="90" spans="1:20" ht="23.25" customHeight="1" x14ac:dyDescent="0.25">
      <c r="A90" s="346">
        <f>'વિદ્યાર્થી માહિતી'!A87</f>
        <v>86</v>
      </c>
      <c r="B90" s="346" t="str">
        <f>IF('વિદ્યાર્થી માહિતી'!B87="","",'વિદ્યાર્થી માહિતી'!B87)</f>
        <v/>
      </c>
      <c r="C90" s="347" t="str">
        <f>IF('વિદ્યાર્થી માહિતી'!C87="","",'વિદ્યાર્થી માહિતી'!C87)</f>
        <v/>
      </c>
      <c r="D90" s="71" t="str">
        <f>'સમગ્ર પરિણામ '!I92</f>
        <v/>
      </c>
      <c r="E90" s="71" t="str">
        <f>'સમગ્ર પરિણામ '!V92</f>
        <v/>
      </c>
      <c r="F90" s="71" t="str">
        <f>'સમગ્ર પરિણામ '!AI92</f>
        <v/>
      </c>
      <c r="G90" s="71" t="str">
        <f>'સમગ્ર પરિણામ '!AV92</f>
        <v/>
      </c>
      <c r="H90" s="71" t="str">
        <f>'સમગ્ર પરિણામ '!BI92</f>
        <v/>
      </c>
      <c r="I90" s="71" t="str">
        <f>'સમગ્ર પરિણામ '!BV92</f>
        <v/>
      </c>
      <c r="J90" s="71" t="str">
        <f>'સમગ્ર પરિણામ '!CI92</f>
        <v/>
      </c>
      <c r="K90" s="71" t="str">
        <f>'સમગ્ર પરિણામ '!CX92</f>
        <v/>
      </c>
      <c r="L90" s="71" t="str">
        <f>'સમગ્ર પરિણામ '!DI92</f>
        <v/>
      </c>
      <c r="M90" s="71" t="str">
        <f>'સમગ્ર પરિણામ '!DT92</f>
        <v/>
      </c>
      <c r="N90" s="354" t="str">
        <f>IF('વિદ્યાર્થી માહિતી'!C87="","",SUM(D90:J90))</f>
        <v/>
      </c>
      <c r="O90" s="355" t="str">
        <f>IF('વિદ્યાર્થી માહિતી'!C87="","",N90/7)</f>
        <v/>
      </c>
      <c r="P90" s="356" t="str">
        <f>IF('વિદ્યાર્થી માહિતી'!C87="","",ROUND(O90-33,0))</f>
        <v/>
      </c>
      <c r="Q90" s="351" t="str">
        <f t="shared" si="4"/>
        <v/>
      </c>
      <c r="R90" s="357" t="str">
        <f>IF('વિદ્યાર્થી માહિતી'!C87="","",IF(Q90&gt;15,15,Q90))</f>
        <v/>
      </c>
      <c r="S90" s="337" t="str">
        <f>'સમગ્ર પરિણામ '!DY92</f>
        <v/>
      </c>
      <c r="T90" s="353" t="str">
        <f t="shared" si="3"/>
        <v/>
      </c>
    </row>
    <row r="91" spans="1:20" ht="23.25" customHeight="1" x14ac:dyDescent="0.25">
      <c r="A91" s="346">
        <f>'વિદ્યાર્થી માહિતી'!A88</f>
        <v>87</v>
      </c>
      <c r="B91" s="346" t="str">
        <f>IF('વિદ્યાર્થી માહિતી'!B88="","",'વિદ્યાર્થી માહિતી'!B88)</f>
        <v/>
      </c>
      <c r="C91" s="347" t="str">
        <f>IF('વિદ્યાર્થી માહિતી'!C88="","",'વિદ્યાર્થી માહિતી'!C88)</f>
        <v/>
      </c>
      <c r="D91" s="71" t="str">
        <f>'સમગ્ર પરિણામ '!I93</f>
        <v/>
      </c>
      <c r="E91" s="71" t="str">
        <f>'સમગ્ર પરિણામ '!V93</f>
        <v/>
      </c>
      <c r="F91" s="71" t="str">
        <f>'સમગ્ર પરિણામ '!AI93</f>
        <v/>
      </c>
      <c r="G91" s="71" t="str">
        <f>'સમગ્ર પરિણામ '!AV93</f>
        <v/>
      </c>
      <c r="H91" s="71" t="str">
        <f>'સમગ્ર પરિણામ '!BI93</f>
        <v/>
      </c>
      <c r="I91" s="71" t="str">
        <f>'સમગ્ર પરિણામ '!BV93</f>
        <v/>
      </c>
      <c r="J91" s="71" t="str">
        <f>'સમગ્ર પરિણામ '!CI93</f>
        <v/>
      </c>
      <c r="K91" s="71" t="str">
        <f>'સમગ્ર પરિણામ '!CX93</f>
        <v/>
      </c>
      <c r="L91" s="71" t="str">
        <f>'સમગ્ર પરિણામ '!DI93</f>
        <v/>
      </c>
      <c r="M91" s="71" t="str">
        <f>'સમગ્ર પરિણામ '!DT93</f>
        <v/>
      </c>
      <c r="N91" s="354" t="str">
        <f>IF('વિદ્યાર્થી માહિતી'!C88="","",SUM(D91:J91))</f>
        <v/>
      </c>
      <c r="O91" s="355" t="str">
        <f>IF('વિદ્યાર્થી માહિતી'!C88="","",N91/7)</f>
        <v/>
      </c>
      <c r="P91" s="356" t="str">
        <f>IF('વિદ્યાર્થી માહિતી'!C88="","",ROUND(O91-33,0))</f>
        <v/>
      </c>
      <c r="Q91" s="351" t="str">
        <f t="shared" si="4"/>
        <v/>
      </c>
      <c r="R91" s="357" t="str">
        <f>IF('વિદ્યાર્થી માહિતી'!C88="","",IF(Q91&gt;15,15,Q91))</f>
        <v/>
      </c>
      <c r="S91" s="337" t="str">
        <f>'સમગ્ર પરિણામ '!DY93</f>
        <v/>
      </c>
      <c r="T91" s="353" t="str">
        <f t="shared" si="3"/>
        <v/>
      </c>
    </row>
    <row r="92" spans="1:20" ht="23.25" customHeight="1" x14ac:dyDescent="0.25">
      <c r="A92" s="346">
        <f>'વિદ્યાર્થી માહિતી'!A89</f>
        <v>88</v>
      </c>
      <c r="B92" s="346" t="str">
        <f>IF('વિદ્યાર્થી માહિતી'!B89="","",'વિદ્યાર્થી માહિતી'!B89)</f>
        <v/>
      </c>
      <c r="C92" s="347" t="str">
        <f>IF('વિદ્યાર્થી માહિતી'!C89="","",'વિદ્યાર્થી માહિતી'!C89)</f>
        <v/>
      </c>
      <c r="D92" s="71" t="str">
        <f>'સમગ્ર પરિણામ '!I94</f>
        <v/>
      </c>
      <c r="E92" s="71" t="str">
        <f>'સમગ્ર પરિણામ '!V94</f>
        <v/>
      </c>
      <c r="F92" s="71" t="str">
        <f>'સમગ્ર પરિણામ '!AI94</f>
        <v/>
      </c>
      <c r="G92" s="71" t="str">
        <f>'સમગ્ર પરિણામ '!AV94</f>
        <v/>
      </c>
      <c r="H92" s="71" t="str">
        <f>'સમગ્ર પરિણામ '!BI94</f>
        <v/>
      </c>
      <c r="I92" s="71" t="str">
        <f>'સમગ્ર પરિણામ '!BV94</f>
        <v/>
      </c>
      <c r="J92" s="71" t="str">
        <f>'સમગ્ર પરિણામ '!CI94</f>
        <v/>
      </c>
      <c r="K92" s="71" t="str">
        <f>'સમગ્ર પરિણામ '!CX94</f>
        <v/>
      </c>
      <c r="L92" s="71" t="str">
        <f>'સમગ્ર પરિણામ '!DI94</f>
        <v/>
      </c>
      <c r="M92" s="71" t="str">
        <f>'સમગ્ર પરિણામ '!DT94</f>
        <v/>
      </c>
      <c r="N92" s="354" t="str">
        <f>IF('વિદ્યાર્થી માહિતી'!C89="","",SUM(D92:J92))</f>
        <v/>
      </c>
      <c r="O92" s="355" t="str">
        <f>IF('વિદ્યાર્થી માહિતી'!C89="","",N92/7)</f>
        <v/>
      </c>
      <c r="P92" s="356" t="str">
        <f>IF('વિદ્યાર્થી માહિતી'!C89="","",ROUND(O92-33,0))</f>
        <v/>
      </c>
      <c r="Q92" s="351" t="str">
        <f t="shared" si="4"/>
        <v/>
      </c>
      <c r="R92" s="357" t="str">
        <f>IF('વિદ્યાર્થી માહિતી'!C89="","",IF(Q92&gt;15,15,Q92))</f>
        <v/>
      </c>
      <c r="S92" s="337" t="str">
        <f>'સમગ્ર પરિણામ '!DY94</f>
        <v/>
      </c>
      <c r="T92" s="353" t="str">
        <f t="shared" si="3"/>
        <v/>
      </c>
    </row>
    <row r="93" spans="1:20" ht="23.25" customHeight="1" x14ac:dyDescent="0.25">
      <c r="A93" s="346">
        <f>'વિદ્યાર્થી માહિતી'!A90</f>
        <v>89</v>
      </c>
      <c r="B93" s="346" t="str">
        <f>IF('વિદ્યાર્થી માહિતી'!B90="","",'વિદ્યાર્થી માહિતી'!B90)</f>
        <v/>
      </c>
      <c r="C93" s="347" t="str">
        <f>IF('વિદ્યાર્થી માહિતી'!C90="","",'વિદ્યાર્થી માહિતી'!C90)</f>
        <v/>
      </c>
      <c r="D93" s="71" t="str">
        <f>'સમગ્ર પરિણામ '!I95</f>
        <v/>
      </c>
      <c r="E93" s="71" t="str">
        <f>'સમગ્ર પરિણામ '!V95</f>
        <v/>
      </c>
      <c r="F93" s="71" t="str">
        <f>'સમગ્ર પરિણામ '!AI95</f>
        <v/>
      </c>
      <c r="G93" s="71" t="str">
        <f>'સમગ્ર પરિણામ '!AV95</f>
        <v/>
      </c>
      <c r="H93" s="71" t="str">
        <f>'સમગ્ર પરિણામ '!BI95</f>
        <v/>
      </c>
      <c r="I93" s="71" t="str">
        <f>'સમગ્ર પરિણામ '!BV95</f>
        <v/>
      </c>
      <c r="J93" s="71" t="str">
        <f>'સમગ્ર પરિણામ '!CI95</f>
        <v/>
      </c>
      <c r="K93" s="71" t="str">
        <f>'સમગ્ર પરિણામ '!CX95</f>
        <v/>
      </c>
      <c r="L93" s="71" t="str">
        <f>'સમગ્ર પરિણામ '!DI95</f>
        <v/>
      </c>
      <c r="M93" s="71" t="str">
        <f>'સમગ્ર પરિણામ '!DT95</f>
        <v/>
      </c>
      <c r="N93" s="354" t="str">
        <f>IF('વિદ્યાર્થી માહિતી'!C90="","",SUM(D93:J93))</f>
        <v/>
      </c>
      <c r="O93" s="355" t="str">
        <f>IF('વિદ્યાર્થી માહિતી'!C90="","",N93/7)</f>
        <v/>
      </c>
      <c r="P93" s="356" t="str">
        <f>IF('વિદ્યાર્થી માહિતી'!C90="","",ROUND(O93-33,0))</f>
        <v/>
      </c>
      <c r="Q93" s="351" t="str">
        <f t="shared" si="4"/>
        <v/>
      </c>
      <c r="R93" s="357" t="str">
        <f>IF('વિદ્યાર્થી માહિતી'!C90="","",IF(Q93&gt;15,15,Q93))</f>
        <v/>
      </c>
      <c r="S93" s="337" t="str">
        <f>'સમગ્ર પરિણામ '!DY95</f>
        <v/>
      </c>
      <c r="T93" s="353" t="str">
        <f t="shared" si="3"/>
        <v/>
      </c>
    </row>
    <row r="94" spans="1:20" ht="23.25" customHeight="1" x14ac:dyDescent="0.25">
      <c r="A94" s="346">
        <f>'વિદ્યાર્થી માહિતી'!A91</f>
        <v>90</v>
      </c>
      <c r="B94" s="346" t="str">
        <f>IF('વિદ્યાર્થી માહિતી'!B91="","",'વિદ્યાર્થી માહિતી'!B91)</f>
        <v/>
      </c>
      <c r="C94" s="347" t="str">
        <f>IF('વિદ્યાર્થી માહિતી'!C91="","",'વિદ્યાર્થી માહિતી'!C91)</f>
        <v/>
      </c>
      <c r="D94" s="71" t="str">
        <f>'સમગ્ર પરિણામ '!I96</f>
        <v/>
      </c>
      <c r="E94" s="71" t="str">
        <f>'સમગ્ર પરિણામ '!V96</f>
        <v/>
      </c>
      <c r="F94" s="71" t="str">
        <f>'સમગ્ર પરિણામ '!AI96</f>
        <v/>
      </c>
      <c r="G94" s="71" t="str">
        <f>'સમગ્ર પરિણામ '!AV96</f>
        <v/>
      </c>
      <c r="H94" s="71" t="str">
        <f>'સમગ્ર પરિણામ '!BI96</f>
        <v/>
      </c>
      <c r="I94" s="71" t="str">
        <f>'સમગ્ર પરિણામ '!BV96</f>
        <v/>
      </c>
      <c r="J94" s="71" t="str">
        <f>'સમગ્ર પરિણામ '!CI96</f>
        <v/>
      </c>
      <c r="K94" s="71" t="str">
        <f>'સમગ્ર પરિણામ '!CX96</f>
        <v/>
      </c>
      <c r="L94" s="71" t="str">
        <f>'સમગ્ર પરિણામ '!DI96</f>
        <v/>
      </c>
      <c r="M94" s="71" t="str">
        <f>'સમગ્ર પરિણામ '!DT96</f>
        <v/>
      </c>
      <c r="N94" s="354" t="str">
        <f>IF('વિદ્યાર્થી માહિતી'!C91="","",SUM(D94:J94))</f>
        <v/>
      </c>
      <c r="O94" s="355" t="str">
        <f>IF('વિદ્યાર્થી માહિતી'!C91="","",N94/7)</f>
        <v/>
      </c>
      <c r="P94" s="356" t="str">
        <f>IF('વિદ્યાર્થી માહિતી'!C91="","",ROUND(O94-33,0))</f>
        <v/>
      </c>
      <c r="Q94" s="351" t="str">
        <f t="shared" si="4"/>
        <v/>
      </c>
      <c r="R94" s="357" t="str">
        <f>IF('વિદ્યાર્થી માહિતી'!C91="","",IF(Q94&gt;15,15,Q94))</f>
        <v/>
      </c>
      <c r="S94" s="337" t="str">
        <f>'સમગ્ર પરિણામ '!DY96</f>
        <v/>
      </c>
      <c r="T94" s="353" t="str">
        <f t="shared" si="3"/>
        <v/>
      </c>
    </row>
    <row r="95" spans="1:20" ht="23.25" customHeight="1" x14ac:dyDescent="0.25">
      <c r="A95" s="346">
        <f>'વિદ્યાર્થી માહિતી'!A92</f>
        <v>91</v>
      </c>
      <c r="B95" s="346" t="str">
        <f>IF('વિદ્યાર્થી માહિતી'!B92="","",'વિદ્યાર્થી માહિતી'!B92)</f>
        <v/>
      </c>
      <c r="C95" s="347" t="str">
        <f>IF('વિદ્યાર્થી માહિતી'!C92="","",'વિદ્યાર્થી માહિતી'!C92)</f>
        <v/>
      </c>
      <c r="D95" s="71" t="str">
        <f>'સમગ્ર પરિણામ '!I97</f>
        <v/>
      </c>
      <c r="E95" s="71" t="str">
        <f>'સમગ્ર પરિણામ '!V97</f>
        <v/>
      </c>
      <c r="F95" s="71" t="str">
        <f>'સમગ્ર પરિણામ '!AI97</f>
        <v/>
      </c>
      <c r="G95" s="71" t="str">
        <f>'સમગ્ર પરિણામ '!AV97</f>
        <v/>
      </c>
      <c r="H95" s="71" t="str">
        <f>'સમગ્ર પરિણામ '!BI97</f>
        <v/>
      </c>
      <c r="I95" s="71" t="str">
        <f>'સમગ્ર પરિણામ '!BV97</f>
        <v/>
      </c>
      <c r="J95" s="71" t="str">
        <f>'સમગ્ર પરિણામ '!CI97</f>
        <v/>
      </c>
      <c r="K95" s="71" t="str">
        <f>'સમગ્ર પરિણામ '!CX97</f>
        <v/>
      </c>
      <c r="L95" s="71" t="str">
        <f>'સમગ્ર પરિણામ '!DI97</f>
        <v/>
      </c>
      <c r="M95" s="71" t="str">
        <f>'સમગ્ર પરિણામ '!DT97</f>
        <v/>
      </c>
      <c r="N95" s="354" t="str">
        <f>IF('વિદ્યાર્થી માહિતી'!C92="","",SUM(D95:J95))</f>
        <v/>
      </c>
      <c r="O95" s="355" t="str">
        <f>IF('વિદ્યાર્થી માહિતી'!C92="","",N95/7)</f>
        <v/>
      </c>
      <c r="P95" s="356" t="str">
        <f>IF('વિદ્યાર્થી માહિતી'!C92="","",ROUND(O95-33,0))</f>
        <v/>
      </c>
      <c r="Q95" s="351" t="str">
        <f t="shared" si="4"/>
        <v/>
      </c>
      <c r="R95" s="357" t="str">
        <f>IF('વિદ્યાર્થી માહિતી'!C92="","",IF(Q95&gt;15,15,Q95))</f>
        <v/>
      </c>
      <c r="S95" s="337" t="str">
        <f>'સમગ્ર પરિણામ '!DY97</f>
        <v/>
      </c>
      <c r="T95" s="353" t="str">
        <f t="shared" si="3"/>
        <v/>
      </c>
    </row>
    <row r="96" spans="1:20" ht="23.25" customHeight="1" x14ac:dyDescent="0.25">
      <c r="A96" s="346">
        <f>'વિદ્યાર્થી માહિતી'!A93</f>
        <v>92</v>
      </c>
      <c r="B96" s="346" t="str">
        <f>IF('વિદ્યાર્થી માહિતી'!B93="","",'વિદ્યાર્થી માહિતી'!B93)</f>
        <v/>
      </c>
      <c r="C96" s="347" t="str">
        <f>IF('વિદ્યાર્થી માહિતી'!C93="","",'વિદ્યાર્થી માહિતી'!C93)</f>
        <v/>
      </c>
      <c r="D96" s="71" t="str">
        <f>'સમગ્ર પરિણામ '!I98</f>
        <v/>
      </c>
      <c r="E96" s="71" t="str">
        <f>'સમગ્ર પરિણામ '!V98</f>
        <v/>
      </c>
      <c r="F96" s="71" t="str">
        <f>'સમગ્ર પરિણામ '!AI98</f>
        <v/>
      </c>
      <c r="G96" s="71" t="str">
        <f>'સમગ્ર પરિણામ '!AV98</f>
        <v/>
      </c>
      <c r="H96" s="71" t="str">
        <f>'સમગ્ર પરિણામ '!BI98</f>
        <v/>
      </c>
      <c r="I96" s="71" t="str">
        <f>'સમગ્ર પરિણામ '!BV98</f>
        <v/>
      </c>
      <c r="J96" s="71" t="str">
        <f>'સમગ્ર પરિણામ '!CI98</f>
        <v/>
      </c>
      <c r="K96" s="71" t="str">
        <f>'સમગ્ર પરિણામ '!CX98</f>
        <v/>
      </c>
      <c r="L96" s="71" t="str">
        <f>'સમગ્ર પરિણામ '!DI98</f>
        <v/>
      </c>
      <c r="M96" s="71" t="str">
        <f>'સમગ્ર પરિણામ '!DT98</f>
        <v/>
      </c>
      <c r="N96" s="354" t="str">
        <f>IF('વિદ્યાર્થી માહિતી'!C93="","",SUM(D96:J96))</f>
        <v/>
      </c>
      <c r="O96" s="355" t="str">
        <f>IF('વિદ્યાર્થી માહિતી'!C93="","",N96/7)</f>
        <v/>
      </c>
      <c r="P96" s="356" t="str">
        <f>IF('વિદ્યાર્થી માહિતી'!C93="","",ROUND(O96-33,0))</f>
        <v/>
      </c>
      <c r="Q96" s="351" t="str">
        <f t="shared" si="4"/>
        <v/>
      </c>
      <c r="R96" s="357" t="str">
        <f>IF('વિદ્યાર્થી માહિતી'!C93="","",IF(Q96&gt;15,15,Q96))</f>
        <v/>
      </c>
      <c r="S96" s="337" t="str">
        <f>'સમગ્ર પરિણામ '!DY98</f>
        <v/>
      </c>
      <c r="T96" s="353" t="str">
        <f t="shared" si="3"/>
        <v/>
      </c>
    </row>
    <row r="97" spans="1:20" ht="23.25" customHeight="1" x14ac:dyDescent="0.25">
      <c r="A97" s="346">
        <f>'વિદ્યાર્થી માહિતી'!A94</f>
        <v>93</v>
      </c>
      <c r="B97" s="346" t="str">
        <f>IF('વિદ્યાર્થી માહિતી'!B94="","",'વિદ્યાર્થી માહિતી'!B94)</f>
        <v/>
      </c>
      <c r="C97" s="347" t="str">
        <f>IF('વિદ્યાર્થી માહિતી'!C94="","",'વિદ્યાર્થી માહિતી'!C94)</f>
        <v/>
      </c>
      <c r="D97" s="71" t="str">
        <f>'સમગ્ર પરિણામ '!I99</f>
        <v/>
      </c>
      <c r="E97" s="71" t="str">
        <f>'સમગ્ર પરિણામ '!V99</f>
        <v/>
      </c>
      <c r="F97" s="71" t="str">
        <f>'સમગ્ર પરિણામ '!AI99</f>
        <v/>
      </c>
      <c r="G97" s="71" t="str">
        <f>'સમગ્ર પરિણામ '!AV99</f>
        <v/>
      </c>
      <c r="H97" s="71" t="str">
        <f>'સમગ્ર પરિણામ '!BI99</f>
        <v/>
      </c>
      <c r="I97" s="71" t="str">
        <f>'સમગ્ર પરિણામ '!BV99</f>
        <v/>
      </c>
      <c r="J97" s="71" t="str">
        <f>'સમગ્ર પરિણામ '!CI99</f>
        <v/>
      </c>
      <c r="K97" s="71" t="str">
        <f>'સમગ્ર પરિણામ '!CX99</f>
        <v/>
      </c>
      <c r="L97" s="71" t="str">
        <f>'સમગ્ર પરિણામ '!DI99</f>
        <v/>
      </c>
      <c r="M97" s="71" t="str">
        <f>'સમગ્ર પરિણામ '!DT99</f>
        <v/>
      </c>
      <c r="N97" s="354" t="str">
        <f>IF('વિદ્યાર્થી માહિતી'!C94="","",SUM(D97:J97))</f>
        <v/>
      </c>
      <c r="O97" s="355" t="str">
        <f>IF('વિદ્યાર્થી માહિતી'!C94="","",N97/7)</f>
        <v/>
      </c>
      <c r="P97" s="356" t="str">
        <f>IF('વિદ્યાર્થી માહિતી'!C94="","",ROUND(O97-33,0))</f>
        <v/>
      </c>
      <c r="Q97" s="351" t="str">
        <f t="shared" si="4"/>
        <v/>
      </c>
      <c r="R97" s="357" t="str">
        <f>IF('વિદ્યાર્થી માહિતી'!C94="","",IF(Q97&gt;15,15,Q97))</f>
        <v/>
      </c>
      <c r="S97" s="337" t="str">
        <f>'સમગ્ર પરિણામ '!DY99</f>
        <v/>
      </c>
      <c r="T97" s="353" t="str">
        <f t="shared" si="3"/>
        <v/>
      </c>
    </row>
    <row r="98" spans="1:20" ht="23.25" customHeight="1" x14ac:dyDescent="0.25">
      <c r="A98" s="346">
        <f>'વિદ્યાર્થી માહિતી'!A95</f>
        <v>94</v>
      </c>
      <c r="B98" s="346" t="str">
        <f>IF('વિદ્યાર્થી માહિતી'!B95="","",'વિદ્યાર્થી માહિતી'!B95)</f>
        <v/>
      </c>
      <c r="C98" s="347" t="str">
        <f>IF('વિદ્યાર્થી માહિતી'!C95="","",'વિદ્યાર્થી માહિતી'!C95)</f>
        <v/>
      </c>
      <c r="D98" s="71" t="str">
        <f>'સમગ્ર પરિણામ '!I100</f>
        <v/>
      </c>
      <c r="E98" s="71" t="str">
        <f>'સમગ્ર પરિણામ '!V100</f>
        <v/>
      </c>
      <c r="F98" s="71" t="str">
        <f>'સમગ્ર પરિણામ '!AI100</f>
        <v/>
      </c>
      <c r="G98" s="71" t="str">
        <f>'સમગ્ર પરિણામ '!AV100</f>
        <v/>
      </c>
      <c r="H98" s="71" t="str">
        <f>'સમગ્ર પરિણામ '!BI100</f>
        <v/>
      </c>
      <c r="I98" s="71" t="str">
        <f>'સમગ્ર પરિણામ '!BV100</f>
        <v/>
      </c>
      <c r="J98" s="71" t="str">
        <f>'સમગ્ર પરિણામ '!CI100</f>
        <v/>
      </c>
      <c r="K98" s="71" t="str">
        <f>'સમગ્ર પરિણામ '!CX100</f>
        <v/>
      </c>
      <c r="L98" s="71" t="str">
        <f>'સમગ્ર પરિણામ '!DI100</f>
        <v/>
      </c>
      <c r="M98" s="71" t="str">
        <f>'સમગ્ર પરિણામ '!DT100</f>
        <v/>
      </c>
      <c r="N98" s="354" t="str">
        <f>IF('વિદ્યાર્થી માહિતી'!C95="","",SUM(D98:J98))</f>
        <v/>
      </c>
      <c r="O98" s="355" t="str">
        <f>IF('વિદ્યાર્થી માહિતી'!C95="","",N98/7)</f>
        <v/>
      </c>
      <c r="P98" s="356" t="str">
        <f>IF('વિદ્યાર્થી માહિતી'!C95="","",ROUND(O98-33,0))</f>
        <v/>
      </c>
      <c r="Q98" s="351" t="str">
        <f t="shared" si="4"/>
        <v/>
      </c>
      <c r="R98" s="357" t="str">
        <f>IF('વિદ્યાર્થી માહિતી'!C95="","",IF(Q98&gt;15,15,Q98))</f>
        <v/>
      </c>
      <c r="S98" s="337" t="str">
        <f>'સમગ્ર પરિણામ '!DY100</f>
        <v/>
      </c>
      <c r="T98" s="353" t="str">
        <f t="shared" si="3"/>
        <v/>
      </c>
    </row>
    <row r="99" spans="1:20" ht="23.25" customHeight="1" x14ac:dyDescent="0.25">
      <c r="A99" s="346">
        <f>'વિદ્યાર્થી માહિતી'!A96</f>
        <v>95</v>
      </c>
      <c r="B99" s="346" t="str">
        <f>IF('વિદ્યાર્થી માહિતી'!B96="","",'વિદ્યાર્થી માહિતી'!B96)</f>
        <v/>
      </c>
      <c r="C99" s="347" t="str">
        <f>IF('વિદ્યાર્થી માહિતી'!C96="","",'વિદ્યાર્થી માહિતી'!C96)</f>
        <v/>
      </c>
      <c r="D99" s="71" t="str">
        <f>'સમગ્ર પરિણામ '!I101</f>
        <v/>
      </c>
      <c r="E99" s="71" t="str">
        <f>'સમગ્ર પરિણામ '!V101</f>
        <v/>
      </c>
      <c r="F99" s="71" t="str">
        <f>'સમગ્ર પરિણામ '!AI101</f>
        <v/>
      </c>
      <c r="G99" s="71" t="str">
        <f>'સમગ્ર પરિણામ '!AV101</f>
        <v/>
      </c>
      <c r="H99" s="71" t="str">
        <f>'સમગ્ર પરિણામ '!BI101</f>
        <v/>
      </c>
      <c r="I99" s="71" t="str">
        <f>'સમગ્ર પરિણામ '!BV101</f>
        <v/>
      </c>
      <c r="J99" s="71" t="str">
        <f>'સમગ્ર પરિણામ '!CI101</f>
        <v/>
      </c>
      <c r="K99" s="71" t="str">
        <f>'સમગ્ર પરિણામ '!CX101</f>
        <v/>
      </c>
      <c r="L99" s="71" t="str">
        <f>'સમગ્ર પરિણામ '!DI101</f>
        <v/>
      </c>
      <c r="M99" s="71" t="str">
        <f>'સમગ્ર પરિણામ '!DT101</f>
        <v/>
      </c>
      <c r="N99" s="354" t="str">
        <f>IF('વિદ્યાર્થી માહિતી'!C96="","",SUM(D99:J99))</f>
        <v/>
      </c>
      <c r="O99" s="355" t="str">
        <f>IF('વિદ્યાર્થી માહિતી'!C96="","",N99/7)</f>
        <v/>
      </c>
      <c r="P99" s="356" t="str">
        <f>IF('વિદ્યાર્થી માહિતી'!C96="","",ROUND(O99-33,0))</f>
        <v/>
      </c>
      <c r="Q99" s="351" t="str">
        <f t="shared" si="4"/>
        <v/>
      </c>
      <c r="R99" s="357" t="str">
        <f>IF('વિદ્યાર્થી માહિતી'!C96="","",IF(Q99&gt;15,15,Q99))</f>
        <v/>
      </c>
      <c r="S99" s="337" t="str">
        <f>'સમગ્ર પરિણામ '!DY101</f>
        <v/>
      </c>
      <c r="T99" s="353" t="str">
        <f t="shared" si="3"/>
        <v/>
      </c>
    </row>
    <row r="100" spans="1:20" ht="23.25" customHeight="1" x14ac:dyDescent="0.25">
      <c r="A100" s="346">
        <f>'વિદ્યાર્થી માહિતી'!A97</f>
        <v>96</v>
      </c>
      <c r="B100" s="346" t="str">
        <f>IF('વિદ્યાર્થી માહિતી'!B97="","",'વિદ્યાર્થી માહિતી'!B97)</f>
        <v/>
      </c>
      <c r="C100" s="347" t="str">
        <f>IF('વિદ્યાર્થી માહિતી'!C97="","",'વિદ્યાર્થી માહિતી'!C97)</f>
        <v/>
      </c>
      <c r="D100" s="71" t="str">
        <f>'સમગ્ર પરિણામ '!I102</f>
        <v/>
      </c>
      <c r="E100" s="71" t="str">
        <f>'સમગ્ર પરિણામ '!V102</f>
        <v/>
      </c>
      <c r="F100" s="71" t="str">
        <f>'સમગ્ર પરિણામ '!AI102</f>
        <v/>
      </c>
      <c r="G100" s="71" t="str">
        <f>'સમગ્ર પરિણામ '!AV102</f>
        <v/>
      </c>
      <c r="H100" s="71" t="str">
        <f>'સમગ્ર પરિણામ '!BI102</f>
        <v/>
      </c>
      <c r="I100" s="71" t="str">
        <f>'સમગ્ર પરિણામ '!BV102</f>
        <v/>
      </c>
      <c r="J100" s="71" t="str">
        <f>'સમગ્ર પરિણામ '!CI102</f>
        <v/>
      </c>
      <c r="K100" s="71" t="str">
        <f>'સમગ્ર પરિણામ '!CX102</f>
        <v/>
      </c>
      <c r="L100" s="71" t="str">
        <f>'સમગ્ર પરિણામ '!DI102</f>
        <v/>
      </c>
      <c r="M100" s="71" t="str">
        <f>'સમગ્ર પરિણામ '!DT102</f>
        <v/>
      </c>
      <c r="N100" s="354" t="str">
        <f>IF('વિદ્યાર્થી માહિતી'!C97="","",SUM(D100:J100))</f>
        <v/>
      </c>
      <c r="O100" s="355" t="str">
        <f>IF('વિદ્યાર્થી માહિતી'!C97="","",N100/7)</f>
        <v/>
      </c>
      <c r="P100" s="356" t="str">
        <f>IF('વિદ્યાર્થી માહિતી'!C97="","",ROUND(O100-33,0))</f>
        <v/>
      </c>
      <c r="Q100" s="351" t="str">
        <f t="shared" si="4"/>
        <v/>
      </c>
      <c r="R100" s="357" t="str">
        <f>IF('વિદ્યાર્થી માહિતી'!C97="","",IF(Q100&gt;15,15,Q100))</f>
        <v/>
      </c>
      <c r="S100" s="337" t="str">
        <f>'સમગ્ર પરિણામ '!DY102</f>
        <v/>
      </c>
      <c r="T100" s="353" t="str">
        <f t="shared" si="3"/>
        <v/>
      </c>
    </row>
    <row r="101" spans="1:20" ht="23.25" customHeight="1" x14ac:dyDescent="0.25">
      <c r="A101" s="346">
        <f>'વિદ્યાર્થી માહિતી'!A98</f>
        <v>97</v>
      </c>
      <c r="B101" s="346" t="str">
        <f>IF('વિદ્યાર્થી માહિતી'!B98="","",'વિદ્યાર્થી માહિતી'!B98)</f>
        <v/>
      </c>
      <c r="C101" s="347" t="str">
        <f>IF('વિદ્યાર્થી માહિતી'!C98="","",'વિદ્યાર્થી માહિતી'!C98)</f>
        <v/>
      </c>
      <c r="D101" s="71" t="str">
        <f>'સમગ્ર પરિણામ '!I103</f>
        <v/>
      </c>
      <c r="E101" s="71" t="str">
        <f>'સમગ્ર પરિણામ '!V103</f>
        <v/>
      </c>
      <c r="F101" s="71" t="str">
        <f>'સમગ્ર પરિણામ '!AI103</f>
        <v/>
      </c>
      <c r="G101" s="71" t="str">
        <f>'સમગ્ર પરિણામ '!AV103</f>
        <v/>
      </c>
      <c r="H101" s="71" t="str">
        <f>'સમગ્ર પરિણામ '!BI103</f>
        <v/>
      </c>
      <c r="I101" s="71" t="str">
        <f>'સમગ્ર પરિણામ '!BV103</f>
        <v/>
      </c>
      <c r="J101" s="71" t="str">
        <f>'સમગ્ર પરિણામ '!CI103</f>
        <v/>
      </c>
      <c r="K101" s="71" t="str">
        <f>'સમગ્ર પરિણામ '!CX103</f>
        <v/>
      </c>
      <c r="L101" s="71" t="str">
        <f>'સમગ્ર પરિણામ '!DI103</f>
        <v/>
      </c>
      <c r="M101" s="71" t="str">
        <f>'સમગ્ર પરિણામ '!DT103</f>
        <v/>
      </c>
      <c r="N101" s="354" t="str">
        <f>IF('વિદ્યાર્થી માહિતી'!C98="","",SUM(D101:J101))</f>
        <v/>
      </c>
      <c r="O101" s="355" t="str">
        <f>IF('વિદ્યાર્થી માહિતી'!C98="","",N101/7)</f>
        <v/>
      </c>
      <c r="P101" s="356" t="str">
        <f>IF('વિદ્યાર્થી માહિતી'!C98="","",ROUND(O101-33,0))</f>
        <v/>
      </c>
      <c r="Q101" s="351" t="str">
        <f t="shared" si="4"/>
        <v/>
      </c>
      <c r="R101" s="357" t="str">
        <f>IF('વિદ્યાર્થી માહિતી'!C98="","",IF(Q101&gt;15,15,Q101))</f>
        <v/>
      </c>
      <c r="S101" s="337" t="str">
        <f>'સમગ્ર પરિણામ '!DY103</f>
        <v/>
      </c>
      <c r="T101" s="353" t="str">
        <f t="shared" si="3"/>
        <v/>
      </c>
    </row>
    <row r="102" spans="1:20" ht="23.25" customHeight="1" x14ac:dyDescent="0.25">
      <c r="A102" s="346">
        <f>'વિદ્યાર્થી માહિતી'!A99</f>
        <v>98</v>
      </c>
      <c r="B102" s="346" t="str">
        <f>IF('વિદ્યાર્થી માહિતી'!B99="","",'વિદ્યાર્થી માહિતી'!B99)</f>
        <v/>
      </c>
      <c r="C102" s="347" t="str">
        <f>IF('વિદ્યાર્થી માહિતી'!C99="","",'વિદ્યાર્થી માહિતી'!C99)</f>
        <v/>
      </c>
      <c r="D102" s="71" t="str">
        <f>'સમગ્ર પરિણામ '!I104</f>
        <v/>
      </c>
      <c r="E102" s="71" t="str">
        <f>'સમગ્ર પરિણામ '!V104</f>
        <v/>
      </c>
      <c r="F102" s="71" t="str">
        <f>'સમગ્ર પરિણામ '!AI104</f>
        <v/>
      </c>
      <c r="G102" s="71" t="str">
        <f>'સમગ્ર પરિણામ '!AV104</f>
        <v/>
      </c>
      <c r="H102" s="71" t="str">
        <f>'સમગ્ર પરિણામ '!BI104</f>
        <v/>
      </c>
      <c r="I102" s="71" t="str">
        <f>'સમગ્ર પરિણામ '!BV104</f>
        <v/>
      </c>
      <c r="J102" s="71" t="str">
        <f>'સમગ્ર પરિણામ '!CI104</f>
        <v/>
      </c>
      <c r="K102" s="71" t="str">
        <f>'સમગ્ર પરિણામ '!CX104</f>
        <v/>
      </c>
      <c r="L102" s="71" t="str">
        <f>'સમગ્ર પરિણામ '!DI104</f>
        <v/>
      </c>
      <c r="M102" s="71" t="str">
        <f>'સમગ્ર પરિણામ '!DT104</f>
        <v/>
      </c>
      <c r="N102" s="354" t="str">
        <f>IF('વિદ્યાર્થી માહિતી'!C99="","",SUM(D102:J102))</f>
        <v/>
      </c>
      <c r="O102" s="355" t="str">
        <f>IF('વિદ્યાર્થી માહિતી'!C99="","",N102/7)</f>
        <v/>
      </c>
      <c r="P102" s="356" t="str">
        <f>IF('વિદ્યાર્થી માહિતી'!C99="","",ROUND(O102-33,0))</f>
        <v/>
      </c>
      <c r="Q102" s="351" t="str">
        <f t="shared" si="4"/>
        <v/>
      </c>
      <c r="R102" s="357" t="str">
        <f>IF('વિદ્યાર્થી માહિતી'!C99="","",IF(Q102&gt;15,15,Q102))</f>
        <v/>
      </c>
      <c r="S102" s="337" t="str">
        <f>'સમગ્ર પરિણામ '!DY104</f>
        <v/>
      </c>
      <c r="T102" s="353" t="str">
        <f t="shared" si="3"/>
        <v/>
      </c>
    </row>
    <row r="103" spans="1:20" ht="23.25" customHeight="1" x14ac:dyDescent="0.25">
      <c r="A103" s="346">
        <f>'વિદ્યાર્થી માહિતી'!A100</f>
        <v>99</v>
      </c>
      <c r="B103" s="346" t="str">
        <f>IF('વિદ્યાર્થી માહિતી'!B100="","",'વિદ્યાર્થી માહિતી'!B100)</f>
        <v/>
      </c>
      <c r="C103" s="347" t="str">
        <f>IF('વિદ્યાર્થી માહિતી'!C100="","",'વિદ્યાર્થી માહિતી'!C100)</f>
        <v/>
      </c>
      <c r="D103" s="71" t="str">
        <f>'સમગ્ર પરિણામ '!I105</f>
        <v/>
      </c>
      <c r="E103" s="71" t="str">
        <f>'સમગ્ર પરિણામ '!V105</f>
        <v/>
      </c>
      <c r="F103" s="71" t="str">
        <f>'સમગ્ર પરિણામ '!AI105</f>
        <v/>
      </c>
      <c r="G103" s="71" t="str">
        <f>'સમગ્ર પરિણામ '!AV105</f>
        <v/>
      </c>
      <c r="H103" s="71" t="str">
        <f>'સમગ્ર પરિણામ '!BI105</f>
        <v/>
      </c>
      <c r="I103" s="71" t="str">
        <f>'સમગ્ર પરિણામ '!BV105</f>
        <v/>
      </c>
      <c r="J103" s="71" t="str">
        <f>'સમગ્ર પરિણામ '!CI105</f>
        <v/>
      </c>
      <c r="K103" s="71" t="str">
        <f>'સમગ્ર પરિણામ '!CX105</f>
        <v/>
      </c>
      <c r="L103" s="71" t="str">
        <f>'સમગ્ર પરિણામ '!DI105</f>
        <v/>
      </c>
      <c r="M103" s="71" t="str">
        <f>'સમગ્ર પરિણામ '!DT105</f>
        <v/>
      </c>
      <c r="N103" s="354" t="str">
        <f>IF('વિદ્યાર્થી માહિતી'!C100="","",SUM(D103:J103))</f>
        <v/>
      </c>
      <c r="O103" s="355" t="str">
        <f>IF('વિદ્યાર્થી માહિતી'!C100="","",N103/7)</f>
        <v/>
      </c>
      <c r="P103" s="356" t="str">
        <f>IF('વિદ્યાર્થી માહિતી'!C100="","",ROUND(O103-33,0))</f>
        <v/>
      </c>
      <c r="Q103" s="351" t="str">
        <f t="shared" si="4"/>
        <v/>
      </c>
      <c r="R103" s="357" t="str">
        <f>IF('વિદ્યાર્થી માહિતી'!C100="","",IF(Q103&gt;15,15,Q103))</f>
        <v/>
      </c>
      <c r="S103" s="337" t="str">
        <f>'સમગ્ર પરિણામ '!DY105</f>
        <v/>
      </c>
      <c r="T103" s="353" t="str">
        <f t="shared" si="3"/>
        <v/>
      </c>
    </row>
    <row r="104" spans="1:20" ht="23.25" customHeight="1" x14ac:dyDescent="0.25">
      <c r="A104" s="346">
        <f>'વિદ્યાર્થી માહિતી'!A101</f>
        <v>100</v>
      </c>
      <c r="B104" s="346" t="str">
        <f>IF('વિદ્યાર્થી માહિતી'!B101="","",'વિદ્યાર્થી માહિતી'!B101)</f>
        <v/>
      </c>
      <c r="C104" s="347" t="str">
        <f>IF('વિદ્યાર્થી માહિતી'!C101="","",'વિદ્યાર્થી માહિતી'!C101)</f>
        <v/>
      </c>
      <c r="D104" s="71" t="str">
        <f>'સમગ્ર પરિણામ '!I106</f>
        <v/>
      </c>
      <c r="E104" s="71" t="str">
        <f>'સમગ્ર પરિણામ '!V106</f>
        <v/>
      </c>
      <c r="F104" s="71" t="str">
        <f>'સમગ્ર પરિણામ '!AI106</f>
        <v/>
      </c>
      <c r="G104" s="71" t="str">
        <f>'સમગ્ર પરિણામ '!AV106</f>
        <v/>
      </c>
      <c r="H104" s="71" t="str">
        <f>'સમગ્ર પરિણામ '!BI106</f>
        <v/>
      </c>
      <c r="I104" s="71" t="str">
        <f>'સમગ્ર પરિણામ '!BV106</f>
        <v/>
      </c>
      <c r="J104" s="71" t="str">
        <f>'સમગ્ર પરિણામ '!CI106</f>
        <v/>
      </c>
      <c r="K104" s="71" t="str">
        <f>'સમગ્ર પરિણામ '!CX106</f>
        <v/>
      </c>
      <c r="L104" s="71" t="str">
        <f>'સમગ્ર પરિણામ '!DI106</f>
        <v/>
      </c>
      <c r="M104" s="71" t="str">
        <f>'સમગ્ર પરિણામ '!DT106</f>
        <v/>
      </c>
      <c r="N104" s="354" t="str">
        <f>IF('વિદ્યાર્થી માહિતી'!C101="","",SUM(D104:J104))</f>
        <v/>
      </c>
      <c r="O104" s="355" t="str">
        <f>IF('વિદ્યાર્થી માહિતી'!C101="","",N104/7)</f>
        <v/>
      </c>
      <c r="P104" s="356" t="str">
        <f>IF('વિદ્યાર્થી માહિતી'!C101="","",ROUND(O104-33,0))</f>
        <v/>
      </c>
      <c r="Q104" s="351" t="str">
        <f t="shared" si="4"/>
        <v/>
      </c>
      <c r="R104" s="357" t="str">
        <f>IF('વિદ્યાર્થી માહિતી'!C101="","",IF(Q104&gt;15,15,Q104))</f>
        <v/>
      </c>
      <c r="S104" s="337" t="str">
        <f>'સમગ્ર પરિણામ '!DY106</f>
        <v/>
      </c>
      <c r="T104" s="353" t="str">
        <f t="shared" si="3"/>
        <v/>
      </c>
    </row>
  </sheetData>
  <sheetProtection password="CC35" sheet="1" objects="1" scenarios="1" formatCells="0" formatColumns="0" formatRows="0" insertColumns="0" insertRows="0" insertHyperlinks="0" deleteColumns="0" deleteRows="0" sort="0"/>
  <mergeCells count="7">
    <mergeCell ref="A3:C3"/>
    <mergeCell ref="M2:N2"/>
    <mergeCell ref="O2:T2"/>
    <mergeCell ref="A1:B1"/>
    <mergeCell ref="C1:K1"/>
    <mergeCell ref="C2:F2"/>
    <mergeCell ref="I2:J2"/>
  </mergeCells>
  <conditionalFormatting sqref="T5:T104">
    <cfRule type="cellIs" dxfId="1" priority="1" operator="equal">
      <formula>"LEFT"</formula>
    </cfRule>
  </conditionalFormatting>
  <pageMargins left="0.55000000000000004" right="0.4" top="0.38" bottom="0.36" header="0.3" footer="0.3"/>
  <pageSetup paperSize="9" orientation="landscape" blackAndWhite="1" horizontalDpi="300" verticalDpi="300" r:id="rId1"/>
  <ignoredErrors>
    <ignoredError sqref="T5 T6:T104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03"/>
  <sheetViews>
    <sheetView workbookViewId="0">
      <pane ySplit="3" topLeftCell="A4" activePane="bottomLeft" state="frozen"/>
      <selection pane="bottomLeft" activeCell="S4" sqref="S4"/>
    </sheetView>
  </sheetViews>
  <sheetFormatPr defaultColWidth="9.14453125" defaultRowHeight="15" x14ac:dyDescent="0.2"/>
  <cols>
    <col min="1" max="1" width="3.765625" style="46" customWidth="1"/>
    <col min="2" max="2" width="4.9765625" style="47" customWidth="1"/>
    <col min="3" max="3" width="23.67578125" style="112" customWidth="1"/>
    <col min="4" max="10" width="5.91796875" style="25" customWidth="1"/>
    <col min="11" max="11" width="6.72265625" style="25" customWidth="1"/>
    <col min="12" max="12" width="7.53125" style="25" hidden="1" customWidth="1"/>
    <col min="13" max="13" width="9.14453125" style="25" hidden="1" customWidth="1"/>
    <col min="14" max="14" width="9.14453125" style="25"/>
    <col min="15" max="16" width="9.14453125" style="25" hidden="1" customWidth="1"/>
    <col min="17" max="17" width="6.1875" style="25" hidden="1" customWidth="1"/>
    <col min="18" max="16384" width="9.14453125" style="25"/>
  </cols>
  <sheetData>
    <row r="1" spans="1:17" ht="24" customHeight="1" x14ac:dyDescent="0.3">
      <c r="A1" s="107"/>
      <c r="B1" s="108"/>
      <c r="C1" s="539" t="s">
        <v>37</v>
      </c>
      <c r="D1" s="539"/>
      <c r="E1" s="539"/>
      <c r="F1" s="539"/>
      <c r="G1" s="27"/>
      <c r="H1" s="27" t="s">
        <v>30</v>
      </c>
      <c r="I1" s="847" t="str">
        <f>શાળા!B6</f>
        <v>2023-24</v>
      </c>
      <c r="J1" s="848"/>
    </row>
    <row r="2" spans="1:17" ht="41.25" customHeight="1" x14ac:dyDescent="0.2">
      <c r="A2" s="540" t="s">
        <v>27</v>
      </c>
      <c r="B2" s="540"/>
      <c r="C2" s="540"/>
      <c r="D2" s="113" t="str">
        <f>શાળા!A9</f>
        <v xml:space="preserve">ગુજરાતી </v>
      </c>
      <c r="E2" s="114" t="str">
        <f>શાળા!A10</f>
        <v xml:space="preserve">અંગ્રેજી </v>
      </c>
      <c r="F2" s="115" t="str">
        <f>શાળા!A11</f>
        <v xml:space="preserve">હિન્દી </v>
      </c>
      <c r="G2" s="116" t="str">
        <f>શાળા!A12</f>
        <v>સંસ્કૃત</v>
      </c>
      <c r="H2" s="117" t="str">
        <f>શાળા!A13</f>
        <v>ગણીત</v>
      </c>
      <c r="I2" s="118" t="str">
        <f>શાળા!A14</f>
        <v xml:space="preserve">વિજ્ઞાન </v>
      </c>
      <c r="J2" s="119" t="str">
        <f>શાળા!A15</f>
        <v xml:space="preserve">સામાજિક વિજ્ઞાન </v>
      </c>
      <c r="K2" s="849" t="s">
        <v>38</v>
      </c>
    </row>
    <row r="3" spans="1:17" ht="23.25" customHeight="1" x14ac:dyDescent="0.2">
      <c r="A3" s="109" t="s">
        <v>20</v>
      </c>
      <c r="B3" s="74" t="s">
        <v>28</v>
      </c>
      <c r="C3" s="110" t="s">
        <v>22</v>
      </c>
      <c r="D3" s="95">
        <v>100</v>
      </c>
      <c r="E3" s="95">
        <v>100</v>
      </c>
      <c r="F3" s="95">
        <v>100</v>
      </c>
      <c r="G3" s="95">
        <v>100</v>
      </c>
      <c r="H3" s="95">
        <v>100</v>
      </c>
      <c r="I3" s="95">
        <v>100</v>
      </c>
      <c r="J3" s="95">
        <v>100</v>
      </c>
      <c r="K3" s="849"/>
      <c r="N3" s="111" t="s">
        <v>70</v>
      </c>
      <c r="O3" s="25" t="s">
        <v>211</v>
      </c>
      <c r="Q3" s="25" t="s">
        <v>200</v>
      </c>
    </row>
    <row r="4" spans="1:17" ht="23.25" customHeight="1" x14ac:dyDescent="0.2">
      <c r="A4" s="120">
        <f>'વિદ્યાર્થી માહિતી'!A2</f>
        <v>1</v>
      </c>
      <c r="B4" s="121">
        <f>'વિદ્યાર્થી માહિતી'!B2</f>
        <v>901</v>
      </c>
      <c r="C4" s="52" t="str">
        <f>IF('વિદ્યાર્થી માહિતી'!C2="","",'વિદ્યાર્થી માહિતી'!C2)</f>
        <v xml:space="preserve">પઠાણ ઇમ્તિયાજ હનીફખાન </v>
      </c>
      <c r="D4" s="122">
        <f>IF('વિદ્યાર્થી માહિતી'!C2="","",SUM('સમગ્ર પરિણામ '!I7,'સમગ્ર પરિણામ '!J7))</f>
        <v>33</v>
      </c>
      <c r="E4" s="123">
        <f>IF('વિદ્યાર્થી માહિતી'!C2="","",SUM('સમગ્ર પરિણામ '!V7,'સમગ્ર પરિણામ '!W7))</f>
        <v>59</v>
      </c>
      <c r="F4" s="124">
        <f>IF('વિદ્યાર્થી માહિતી'!C2="","",SUM('સમગ્ર પરિણામ '!AI7,'સમગ્ર પરિણામ '!AJ7))</f>
        <v>50</v>
      </c>
      <c r="G4" s="125">
        <f>IF('વિદ્યાર્થી માહિતી'!C2="","",SUM('સમગ્ર પરિણામ '!AV7,'સમગ્ર પરિણામ '!AW7))</f>
        <v>61</v>
      </c>
      <c r="H4" s="126">
        <f>IF('વિદ્યાર્થી માહિતી'!C2="","",SUM('સમગ્ર પરિણામ '!BI7,'સમગ્ર પરિણામ '!BJ7))</f>
        <v>59</v>
      </c>
      <c r="I4" s="127">
        <f>IF('વિદ્યાર્થી માહિતી'!C2="","",SUM('સમગ્ર પરિણામ '!BV7,'સમગ્ર પરિણામ '!BW7))</f>
        <v>55</v>
      </c>
      <c r="J4" s="128">
        <f>IF('વિદ્યાર્થી માહિતી'!C2="","",SUM('સમગ્ર પરિણામ '!CI7,'સમગ્ર પરિણામ '!CJ7))</f>
        <v>48</v>
      </c>
      <c r="K4" s="129">
        <f>IF('વિદ્યાર્થી માહિતી'!C2="","",SUM(D4:J4))</f>
        <v>365</v>
      </c>
      <c r="L4" s="130" t="str">
        <f>IF('વિદ્યાર્થી માહિતી'!C2="","",IF(D4&lt;33,"નાપાસ",IF(E4&lt;33,"નાપાસ",IF(F4&lt;33,"નાપાસ",IF(G4&lt;33,"નાપાસ",IF(H4&lt;33,"નાપાસ",IF(I4&lt;33,"નાપાસ",IF(J4&lt;33,"નાપાસ","પાસ"))))))))</f>
        <v>પાસ</v>
      </c>
      <c r="M4" s="130">
        <f>IF('વિદ્યાર્થી માહિતી'!C2="","",IF(L4="પાસ",K4,"NA"))</f>
        <v>365</v>
      </c>
      <c r="N4" s="44">
        <f>IF('વિદ્યાર્થી માહિતી'!C2="","",IF(M4="NA","NA",RANK(M4,$M$4:$M$73,0)))</f>
        <v>3</v>
      </c>
      <c r="O4" s="266">
        <f>IF(C4="","",K4/7)</f>
        <v>52.142857142857146</v>
      </c>
      <c r="P4" s="266" t="str">
        <f>IF('વિદ્યાર્થી માહિતી'!C2="","",'વિદ્યાર્થી માહિતી'!J2)</f>
        <v>YES</v>
      </c>
      <c r="Q4" s="130" t="str">
        <f>IF(L4="","",IF(P4="LEFT","",IF(L4="નાપાસ","E",IF(K4&gt;=630,"A1",IF(K4&gt;=540,"A2",IF(K4&gt;=490,"B1",IF(K4&gt;=420,"B2",IF(K4&gt;=350,"C1",IF(K4&gt;=280,"C2",IF(K4&gt;=231,"D","E"))))))))))</f>
        <v>C1</v>
      </c>
    </row>
    <row r="5" spans="1:17" ht="23.25" customHeight="1" x14ac:dyDescent="0.2">
      <c r="A5" s="120">
        <f>'વિદ્યાર્થી માહિતી'!A3</f>
        <v>2</v>
      </c>
      <c r="B5" s="121">
        <f>'વિદ્યાર્થી માહિતી'!B3</f>
        <v>902</v>
      </c>
      <c r="C5" s="52" t="str">
        <f>IF('વિદ્યાર્થી માહિતી'!C3="","",'વિદ્યાર્થી માહિતી'!C3)</f>
        <v xml:space="preserve">મેરામણ ગરેજા </v>
      </c>
      <c r="D5" s="122">
        <f>IF('વિદ્યાર્થી માહિતી'!C3="","",SUM('સમગ્ર પરિણામ '!I8,'સમગ્ર પરિણામ '!J8))</f>
        <v>66</v>
      </c>
      <c r="E5" s="123">
        <f>IF('વિદ્યાર્થી માહિતી'!C3="","",SUM('સમગ્ર પરિણામ '!V8,'સમગ્ર પરિણામ '!W8))</f>
        <v>69</v>
      </c>
      <c r="F5" s="124">
        <f>IF('વિદ્યાર્થી માહિતી'!C3="","",SUM('સમગ્ર પરિણામ '!AI8,'સમગ્ર પરિણામ '!AJ8))</f>
        <v>74</v>
      </c>
      <c r="G5" s="125">
        <f>IF('વિદ્યાર્થી માહિતી'!C3="","",SUM('સમગ્ર પરિણામ '!AV8,'સમગ્ર પરિણામ '!AW8))</f>
        <v>72</v>
      </c>
      <c r="H5" s="126">
        <f>IF('વિદ્યાર્થી માહિતી'!C3="","",SUM('સમગ્ર પરિણામ '!BI8,'સમગ્ર પરિણામ '!BJ8))</f>
        <v>78</v>
      </c>
      <c r="I5" s="127">
        <f>IF('વિદ્યાર્થી માહિતી'!C3="","",SUM('સમગ્ર પરિણામ '!BV8,'સમગ્ર પરિણામ '!BW8))</f>
        <v>76</v>
      </c>
      <c r="J5" s="128">
        <f>IF('વિદ્યાર્થી માહિતી'!C3="","",SUM('સમગ્ર પરિણામ '!CI8,'સમગ્ર પરિણામ '!CJ8))</f>
        <v>80</v>
      </c>
      <c r="K5" s="129">
        <f>IF('વિદ્યાર્થી માહિતી'!C3="","",SUM(D5:J5))</f>
        <v>515</v>
      </c>
      <c r="L5" s="130" t="str">
        <f>IF('વિદ્યાર્થી માહિતી'!C3="","",IF(D5&lt;33,"નાપાસ",IF(E5&lt;33,"નાપાસ",IF(F5&lt;33,"નાપાસ",IF(G5&lt;33,"નાપાસ",IF(H5&lt;33,"નાપાસ",IF(I5&lt;33,"નાપાસ",IF(J5&lt;33,"નાપાસ","પાસ"))))))))</f>
        <v>પાસ</v>
      </c>
      <c r="M5" s="130">
        <f>IF('વિદ્યાર્થી માહિતી'!C3="","",IF(L5="પાસ",K5,"NA"))</f>
        <v>515</v>
      </c>
      <c r="N5" s="44">
        <f>IF('વિદ્યાર્થી માહિતી'!C3="","",IF(M5="NA","NA",RANK(M5,$M$4:$M$73,0)))</f>
        <v>1</v>
      </c>
      <c r="O5" s="266">
        <f t="shared" ref="O5:O68" si="0">IF(C5="","",K5/7)</f>
        <v>73.571428571428569</v>
      </c>
      <c r="P5" s="266" t="str">
        <f>IF('વિદ્યાર્થી માહિતી'!C3="","",'વિદ્યાર્થી માહિતી'!J3)</f>
        <v>YES</v>
      </c>
      <c r="Q5" s="130" t="str">
        <f t="shared" ref="Q5:Q68" si="1">IF(L5="","",IF(P5="LEFT","",IF(L5="નાપાસ","E",IF(K5&gt;=630,"A1",IF(K5&gt;=540,"A2",IF(K5&gt;=490,"B1",IF(K5&gt;=420,"B2",IF(K5&gt;=350,"C1",IF(K5&gt;=280,"C2",IF(K5&gt;=231,"D","E"))))))))))</f>
        <v>B1</v>
      </c>
    </row>
    <row r="6" spans="1:17" ht="23.25" customHeight="1" x14ac:dyDescent="0.2">
      <c r="A6" s="120">
        <f>'વિદ્યાર્થી માહિતી'!A4</f>
        <v>3</v>
      </c>
      <c r="B6" s="121">
        <f>'વિદ્યાર્થી માહિતી'!B4</f>
        <v>903</v>
      </c>
      <c r="C6" s="52" t="str">
        <f>IF('વિદ્યાર્થી માહિતી'!C4="","",'વિદ્યાર્થી માહિતી'!C4)</f>
        <v xml:space="preserve">અશ્વિન અવૈયા </v>
      </c>
      <c r="D6" s="122">
        <f>IF('વિદ્યાર્થી માહિતી'!C4="","",SUM('સમગ્ર પરિણામ '!I9,'સમગ્ર પરિણામ '!J9))</f>
        <v>33</v>
      </c>
      <c r="E6" s="123">
        <f>IF('વિદ્યાર્થી માહિતી'!C4="","",SUM('સમગ્ર પરિણામ '!V9,'સમગ્ર પરિણામ '!W9))</f>
        <v>26</v>
      </c>
      <c r="F6" s="124">
        <f>IF('વિદ્યાર્થી માહિતી'!C4="","",SUM('સમગ્ર પરિણામ '!AI9,'સમગ્ર પરિણામ '!AJ9))</f>
        <v>34</v>
      </c>
      <c r="G6" s="125">
        <f>IF('વિદ્યાર્થી માહિતી'!C4="","",SUM('સમગ્ર પરિણામ '!AV9,'સમગ્ર પરિણામ '!AW9))</f>
        <v>30</v>
      </c>
      <c r="H6" s="126">
        <f>IF('વિદ્યાર્થી માહિતી'!C4="","",SUM('સમગ્ર પરિણામ '!BI9,'સમગ્ર પરિણામ '!BJ9))</f>
        <v>27</v>
      </c>
      <c r="I6" s="127">
        <f>IF('વિદ્યાર્થી માહિતી'!C4="","",SUM('સમગ્ર પરિણામ '!BV9,'સમગ્ર પરિણામ '!BW9))</f>
        <v>26</v>
      </c>
      <c r="J6" s="128">
        <f>IF('વિદ્યાર્થી માહિતી'!C4="","",SUM('સમગ્ર પરિણામ '!CI9,'સમગ્ર પરિણામ '!CJ9))</f>
        <v>26</v>
      </c>
      <c r="K6" s="129">
        <f>IF('વિદ્યાર્થી માહિતી'!C4="","",SUM(D6:J6))</f>
        <v>202</v>
      </c>
      <c r="L6" s="130" t="str">
        <f>IF('વિદ્યાર્થી માહિતી'!C4="","",IF(D6&lt;33,"નાપાસ",IF(E6&lt;33,"નાપાસ",IF(F6&lt;33,"નાપાસ",IF(G6&lt;33,"નાપાસ",IF(H6&lt;33,"નાપાસ",IF(I6&lt;33,"નાપાસ",IF(J6&lt;33,"નાપાસ","પાસ"))))))))</f>
        <v>નાપાસ</v>
      </c>
      <c r="M6" s="130" t="str">
        <f>IF('વિદ્યાર્થી માહિતી'!C4="","",IF(L6="પાસ",K6,"NA"))</f>
        <v>NA</v>
      </c>
      <c r="N6" s="44" t="str">
        <f>IF('વિદ્યાર્થી માહિતી'!C4="","",IF(M6="NA","NA",RANK(M6,$M$4:$M$73,0)))</f>
        <v>NA</v>
      </c>
      <c r="O6" s="266">
        <f t="shared" si="0"/>
        <v>28.857142857142858</v>
      </c>
      <c r="P6" s="266" t="str">
        <f>IF('વિદ્યાર્થી માહિતી'!C4="","",'વિદ્યાર્થી માહિતી'!J4)</f>
        <v>YES</v>
      </c>
      <c r="Q6" s="130" t="str">
        <f t="shared" si="1"/>
        <v>E</v>
      </c>
    </row>
    <row r="7" spans="1:17" ht="23.25" customHeight="1" x14ac:dyDescent="0.2">
      <c r="A7" s="120">
        <f>'વિદ્યાર્થી માહિતી'!A5</f>
        <v>4</v>
      </c>
      <c r="B7" s="121">
        <f>'વિદ્યાર્થી માહિતી'!B5</f>
        <v>904</v>
      </c>
      <c r="C7" s="52" t="str">
        <f>IF('વિદ્યાર્થી માહિતી'!C5="","",'વિદ્યાર્થી માહિતી'!C5)</f>
        <v xml:space="preserve">શાંતિબેન પરમાર </v>
      </c>
      <c r="D7" s="122">
        <f>IF('વિદ્યાર્થી માહિતી'!C5="","",SUM('સમગ્ર પરિણામ '!I10,'સમગ્ર પરિણામ '!J10))</f>
        <v>0</v>
      </c>
      <c r="E7" s="123">
        <f>IF('વિદ્યાર્થી માહિતી'!C5="","",SUM('સમગ્ર પરિણામ '!V10,'સમગ્ર પરિણામ '!W10))</f>
        <v>0</v>
      </c>
      <c r="F7" s="124">
        <f>IF('વિદ્યાર્થી માહિતી'!C5="","",SUM('સમગ્ર પરિણામ '!AI10,'સમગ્ર પરિણામ '!AJ10))</f>
        <v>0</v>
      </c>
      <c r="G7" s="125">
        <f>IF('વિદ્યાર્થી માહિતી'!C5="","",SUM('સમગ્ર પરિણામ '!AV10,'સમગ્ર પરિણામ '!AW10))</f>
        <v>0</v>
      </c>
      <c r="H7" s="126">
        <f>IF('વિદ્યાર્થી માહિતી'!C5="","",SUM('સમગ્ર પરિણામ '!BI10,'સમગ્ર પરિણામ '!BJ10))</f>
        <v>0</v>
      </c>
      <c r="I7" s="127">
        <f>IF('વિદ્યાર્થી માહિતી'!C5="","",SUM('સમગ્ર પરિણામ '!BV10,'સમગ્ર પરિણામ '!BW10))</f>
        <v>0</v>
      </c>
      <c r="J7" s="128">
        <f>IF('વિદ્યાર્થી માહિતી'!C5="","",SUM('સમગ્ર પરિણામ '!CI10,'સમગ્ર પરિણામ '!CJ10))</f>
        <v>0</v>
      </c>
      <c r="K7" s="129">
        <f>IF('વિદ્યાર્થી માહિતી'!C5="","",SUM(D7:J7))</f>
        <v>0</v>
      </c>
      <c r="L7" s="130" t="str">
        <f>IF('વિદ્યાર્થી માહિતી'!C5="","",IF(D7&lt;33,"નાપાસ",IF(E7&lt;33,"નાપાસ",IF(F7&lt;33,"નાપાસ",IF(G7&lt;33,"નાપાસ",IF(H7&lt;33,"નાપાસ",IF(I7&lt;33,"નાપાસ",IF(J7&lt;33,"નાપાસ","પાસ"))))))))</f>
        <v>નાપાસ</v>
      </c>
      <c r="M7" s="130" t="str">
        <f>IF('વિદ્યાર્થી માહિતી'!C5="","",IF(L7="પાસ",K7,"NA"))</f>
        <v>NA</v>
      </c>
      <c r="N7" s="44" t="str">
        <f>IF('વિદ્યાર્થી માહિતી'!C5="","",IF(M7="NA","NA",RANK(M7,$M$4:$M$73,0)))</f>
        <v>NA</v>
      </c>
      <c r="O7" s="266">
        <f t="shared" si="0"/>
        <v>0</v>
      </c>
      <c r="P7" s="266" t="str">
        <f>IF('વિદ્યાર્થી માહિતી'!C5="","",'વિદ્યાર્થી માહિતી'!J5)</f>
        <v>LEFT</v>
      </c>
      <c r="Q7" s="130" t="str">
        <f t="shared" si="1"/>
        <v/>
      </c>
    </row>
    <row r="8" spans="1:17" ht="23.25" customHeight="1" x14ac:dyDescent="0.2">
      <c r="A8" s="120">
        <f>'વિદ્યાર્થી માહિતી'!A6</f>
        <v>5</v>
      </c>
      <c r="B8" s="121">
        <f>'વિદ્યાર્થી માહિતી'!B6</f>
        <v>905</v>
      </c>
      <c r="C8" s="52" t="str">
        <f>IF('વિદ્યાર્થી માહિતી'!C6="","",'વિદ્યાર્થી માહિતી'!C6)</f>
        <v xml:space="preserve">મૌલીકાબા વાળા </v>
      </c>
      <c r="D8" s="122">
        <f>IF('વિદ્યાર્થી માહિતી'!C6="","",SUM('સમગ્ર પરિણામ '!I11,'સમગ્ર પરિણામ '!J11))</f>
        <v>59</v>
      </c>
      <c r="E8" s="123">
        <f>IF('વિદ્યાર્થી માહિતી'!C6="","",SUM('સમગ્ર પરિણામ '!V11,'સમગ્ર પરિણામ '!W11))</f>
        <v>46</v>
      </c>
      <c r="F8" s="124">
        <f>IF('વિદ્યાર્થી માહિતી'!C6="","",SUM('સમગ્ર પરિણામ '!AI11,'સમગ્ર પરિણામ '!AJ11))</f>
        <v>53</v>
      </c>
      <c r="G8" s="125">
        <f>IF('વિદ્યાર્થી માહિતી'!C6="","",SUM('સમગ્ર પરિણામ '!AV11,'સમગ્ર પરિણામ '!AW11))</f>
        <v>56</v>
      </c>
      <c r="H8" s="126">
        <f>IF('વિદ્યાર્થી માહિતી'!C6="","",SUM('સમગ્ર પરિણામ '!BI11,'સમગ્ર પરિણામ '!BJ11))</f>
        <v>48</v>
      </c>
      <c r="I8" s="127">
        <f>IF('વિદ્યાર્થી માહિતી'!C6="","",SUM('સમગ્ર પરિણામ '!BV11,'સમગ્ર પરિણામ '!BW11))</f>
        <v>52</v>
      </c>
      <c r="J8" s="128">
        <f>IF('વિદ્યાર્થી માહિતી'!C6="","",SUM('સમગ્ર પરિણામ '!CI11,'સમગ્ર પરિણામ '!CJ11))</f>
        <v>53</v>
      </c>
      <c r="K8" s="129">
        <f>IF('વિદ્યાર્થી માહિતી'!C6="","",SUM(D8:J8))</f>
        <v>367</v>
      </c>
      <c r="L8" s="130" t="str">
        <f>IF('વિદ્યાર્થી માહિતી'!C6="","",IF(D8&lt;33,"નાપાસ",IF(E8&lt;33,"નાપાસ",IF(F8&lt;33,"નાપાસ",IF(G8&lt;33,"નાપાસ",IF(H8&lt;33,"નાપાસ",IF(I8&lt;33,"નાપાસ",IF(J8&lt;33,"નાપાસ","પાસ"))))))))</f>
        <v>પાસ</v>
      </c>
      <c r="M8" s="130">
        <f>IF('વિદ્યાર્થી માહિતી'!C6="","",IF(L8="પાસ",K8,"NA"))</f>
        <v>367</v>
      </c>
      <c r="N8" s="44">
        <f>IF('વિદ્યાર્થી માહિતી'!C6="","",IF(M8="NA","NA",RANK(M8,$M$4:$M$73,0)))</f>
        <v>2</v>
      </c>
      <c r="O8" s="266">
        <f t="shared" si="0"/>
        <v>52.428571428571431</v>
      </c>
      <c r="P8" s="266" t="str">
        <f>IF('વિદ્યાર્થી માહિતી'!C6="","",'વિદ્યાર્થી માહિતી'!J6)</f>
        <v>YES</v>
      </c>
      <c r="Q8" s="130" t="str">
        <f t="shared" si="1"/>
        <v>C1</v>
      </c>
    </row>
    <row r="9" spans="1:17" ht="23.25" customHeight="1" x14ac:dyDescent="0.2">
      <c r="A9" s="120">
        <f>'વિદ્યાર્થી માહિતી'!A7</f>
        <v>6</v>
      </c>
      <c r="B9" s="121">
        <f>'વિદ્યાર્થી માહિતી'!B7</f>
        <v>0</v>
      </c>
      <c r="C9" s="52" t="str">
        <f>IF('વિદ્યાર્થી માહિતી'!C7="","",'વિદ્યાર્થી માહિતી'!C7)</f>
        <v/>
      </c>
      <c r="D9" s="122" t="str">
        <f>IF('વિદ્યાર્થી માહિતી'!C7="","",SUM('સમગ્ર પરિણામ '!I12,'સમગ્ર પરિણામ '!J12))</f>
        <v/>
      </c>
      <c r="E9" s="123" t="str">
        <f>IF('વિદ્યાર્થી માહિતી'!C7="","",SUM('સમગ્ર પરિણામ '!V12,'સમગ્ર પરિણામ '!W12))</f>
        <v/>
      </c>
      <c r="F9" s="124" t="str">
        <f>IF('વિદ્યાર્થી માહિતી'!C7="","",SUM('સમગ્ર પરિણામ '!AI12,'સમગ્ર પરિણામ '!AJ12))</f>
        <v/>
      </c>
      <c r="G9" s="125" t="str">
        <f>IF('વિદ્યાર્થી માહિતી'!C7="","",SUM('સમગ્ર પરિણામ '!AV12,'સમગ્ર પરિણામ '!AW12))</f>
        <v/>
      </c>
      <c r="H9" s="126" t="str">
        <f>IF('વિદ્યાર્થી માહિતી'!C7="","",SUM('સમગ્ર પરિણામ '!BI12,'સમગ્ર પરિણામ '!BJ12))</f>
        <v/>
      </c>
      <c r="I9" s="127" t="str">
        <f>IF('વિદ્યાર્થી માહિતી'!C7="","",SUM('સમગ્ર પરિણામ '!BV12,'સમગ્ર પરિણામ '!BW12))</f>
        <v/>
      </c>
      <c r="J9" s="128" t="str">
        <f>IF('વિદ્યાર્થી માહિતી'!C7="","",SUM('સમગ્ર પરિણામ '!CI12,'સમગ્ર પરિણામ '!CJ12))</f>
        <v/>
      </c>
      <c r="K9" s="129" t="str">
        <f>IF('વિદ્યાર્થી માહિતી'!C7="","",SUM(D9:J9))</f>
        <v/>
      </c>
      <c r="L9" s="130" t="str">
        <f>IF('વિદ્યાર્થી માહિતી'!C7="","",IF(D9&lt;33,"નાપાસ",IF(E9&lt;33,"નાપાસ",IF(F9&lt;33,"નાપાસ",IF(G9&lt;33,"નાપાસ",IF(H9&lt;33,"નાપાસ",IF(I9&lt;33,"નાપાસ",IF(J9&lt;33,"નાપાસ","પાસ"))))))))</f>
        <v/>
      </c>
      <c r="M9" s="130" t="str">
        <f>IF('વિદ્યાર્થી માહિતી'!C7="","",IF(L9="પાસ",K9,"NA"))</f>
        <v/>
      </c>
      <c r="N9" s="44" t="str">
        <f>IF('વિદ્યાર્થી માહિતી'!C7="","",IF(M9="NA","NA",RANK(M9,$M$4:$M$73,0)))</f>
        <v/>
      </c>
      <c r="O9" s="266" t="str">
        <f t="shared" si="0"/>
        <v/>
      </c>
      <c r="P9" s="266" t="str">
        <f>IF('વિદ્યાર્થી માહિતી'!C7="","",'વિદ્યાર્થી માહિતી'!J7)</f>
        <v/>
      </c>
      <c r="Q9" s="130" t="str">
        <f t="shared" si="1"/>
        <v/>
      </c>
    </row>
    <row r="10" spans="1:17" ht="23.25" customHeight="1" x14ac:dyDescent="0.2">
      <c r="A10" s="120">
        <f>'વિદ્યાર્થી માહિતી'!A8</f>
        <v>7</v>
      </c>
      <c r="B10" s="121">
        <f>'વિદ્યાર્થી માહિતી'!B8</f>
        <v>0</v>
      </c>
      <c r="C10" s="52" t="str">
        <f>IF('વિદ્યાર્થી માહિતી'!C8="","",'વિદ્યાર્થી માહિતી'!C8)</f>
        <v/>
      </c>
      <c r="D10" s="122" t="str">
        <f>IF('વિદ્યાર્થી માહિતી'!C8="","",SUM('સમગ્ર પરિણામ '!I13,'સમગ્ર પરિણામ '!J13))</f>
        <v/>
      </c>
      <c r="E10" s="123" t="str">
        <f>IF('વિદ્યાર્થી માહિતી'!C8="","",SUM('સમગ્ર પરિણામ '!V13,'સમગ્ર પરિણામ '!W13))</f>
        <v/>
      </c>
      <c r="F10" s="124" t="str">
        <f>IF('વિદ્યાર્થી માહિતી'!C8="","",SUM('સમગ્ર પરિણામ '!AI13,'સમગ્ર પરિણામ '!AJ13))</f>
        <v/>
      </c>
      <c r="G10" s="125" t="str">
        <f>IF('વિદ્યાર્થી માહિતી'!C8="","",SUM('સમગ્ર પરિણામ '!AV13,'સમગ્ર પરિણામ '!AW13))</f>
        <v/>
      </c>
      <c r="H10" s="126" t="str">
        <f>IF('વિદ્યાર્થી માહિતી'!C8="","",SUM('સમગ્ર પરિણામ '!BI13,'સમગ્ર પરિણામ '!BJ13))</f>
        <v/>
      </c>
      <c r="I10" s="127" t="str">
        <f>IF('વિદ્યાર્થી માહિતી'!C8="","",SUM('સમગ્ર પરિણામ '!BV13,'સમગ્ર પરિણામ '!BW13))</f>
        <v/>
      </c>
      <c r="J10" s="128" t="str">
        <f>IF('વિદ્યાર્થી માહિતી'!C8="","",SUM('સમગ્ર પરિણામ '!CI13,'સમગ્ર પરિણામ '!CJ13))</f>
        <v/>
      </c>
      <c r="K10" s="129" t="str">
        <f>IF('વિદ્યાર્થી માહિતી'!C8="","",SUM(D10:J10))</f>
        <v/>
      </c>
      <c r="L10" s="130" t="str">
        <f>IF('વિદ્યાર્થી માહિતી'!C8="","",IF(D10&lt;33,"નાપાસ",IF(E10&lt;33,"નાપાસ",IF(F10&lt;33,"નાપાસ",IF(G10&lt;33,"નાપાસ",IF(H10&lt;33,"નાપાસ",IF(I10&lt;33,"નાપાસ",IF(J10&lt;33,"નાપાસ","પાસ"))))))))</f>
        <v/>
      </c>
      <c r="M10" s="130" t="str">
        <f>IF('વિદ્યાર્થી માહિતી'!C8="","",IF(L10="પાસ",K10,"NA"))</f>
        <v/>
      </c>
      <c r="N10" s="44" t="str">
        <f>IF('વિદ્યાર્થી માહિતી'!C8="","",IF(M10="NA","NA",RANK(M10,$M$4:$M$73,0)))</f>
        <v/>
      </c>
      <c r="O10" s="266" t="str">
        <f t="shared" si="0"/>
        <v/>
      </c>
      <c r="P10" s="266" t="str">
        <f>IF('વિદ્યાર્થી માહિતી'!C8="","",'વિદ્યાર્થી માહિતી'!J8)</f>
        <v/>
      </c>
      <c r="Q10" s="130" t="str">
        <f t="shared" si="1"/>
        <v/>
      </c>
    </row>
    <row r="11" spans="1:17" ht="23.25" customHeight="1" x14ac:dyDescent="0.2">
      <c r="A11" s="120">
        <f>'વિદ્યાર્થી માહિતી'!A9</f>
        <v>8</v>
      </c>
      <c r="B11" s="121">
        <f>'વિદ્યાર્થી માહિતી'!B9</f>
        <v>0</v>
      </c>
      <c r="C11" s="52" t="str">
        <f>IF('વિદ્યાર્થી માહિતી'!C9="","",'વિદ્યાર્થી માહિતી'!C9)</f>
        <v/>
      </c>
      <c r="D11" s="122" t="str">
        <f>IF('વિદ્યાર્થી માહિતી'!C9="","",SUM('સમગ્ર પરિણામ '!I14,'સમગ્ર પરિણામ '!J14))</f>
        <v/>
      </c>
      <c r="E11" s="123" t="str">
        <f>IF('વિદ્યાર્થી માહિતી'!C9="","",SUM('સમગ્ર પરિણામ '!V14,'સમગ્ર પરિણામ '!W14))</f>
        <v/>
      </c>
      <c r="F11" s="124" t="str">
        <f>IF('વિદ્યાર્થી માહિતી'!C9="","",SUM('સમગ્ર પરિણામ '!AI14,'સમગ્ર પરિણામ '!AJ14))</f>
        <v/>
      </c>
      <c r="G11" s="125" t="str">
        <f>IF('વિદ્યાર્થી માહિતી'!C9="","",SUM('સમગ્ર પરિણામ '!AV14,'સમગ્ર પરિણામ '!AW14))</f>
        <v/>
      </c>
      <c r="H11" s="126" t="str">
        <f>IF('વિદ્યાર્થી માહિતી'!C9="","",SUM('સમગ્ર પરિણામ '!BI14,'સમગ્ર પરિણામ '!BJ14))</f>
        <v/>
      </c>
      <c r="I11" s="127" t="str">
        <f>IF('વિદ્યાર્થી માહિતી'!C9="","",SUM('સમગ્ર પરિણામ '!BV14,'સમગ્ર પરિણામ '!BW14))</f>
        <v/>
      </c>
      <c r="J11" s="128" t="str">
        <f>IF('વિદ્યાર્થી માહિતી'!C9="","",SUM('સમગ્ર પરિણામ '!CI14,'સમગ્ર પરિણામ '!CJ14))</f>
        <v/>
      </c>
      <c r="K11" s="129" t="str">
        <f>IF('વિદ્યાર્થી માહિતી'!C9="","",SUM(D11:J11))</f>
        <v/>
      </c>
      <c r="L11" s="130" t="str">
        <f>IF('વિદ્યાર્થી માહિતી'!C9="","",IF(D11&lt;33,"નાપાસ",IF(E11&lt;33,"નાપાસ",IF(F11&lt;33,"નાપાસ",IF(G11&lt;33,"નાપાસ",IF(H11&lt;33,"નાપાસ",IF(I11&lt;33,"નાપાસ",IF(J11&lt;33,"નાપાસ","પાસ"))))))))</f>
        <v/>
      </c>
      <c r="M11" s="130" t="str">
        <f>IF('વિદ્યાર્થી માહિતી'!C9="","",IF(L11="પાસ",K11,"NA"))</f>
        <v/>
      </c>
      <c r="N11" s="44" t="str">
        <f>IF('વિદ્યાર્થી માહિતી'!C9="","",IF(M11="NA","NA",RANK(M11,$M$4:$M$73,0)))</f>
        <v/>
      </c>
      <c r="O11" s="266" t="str">
        <f t="shared" si="0"/>
        <v/>
      </c>
      <c r="P11" s="266" t="str">
        <f>IF('વિદ્યાર્થી માહિતી'!C9="","",'વિદ્યાર્થી માહિતી'!J9)</f>
        <v/>
      </c>
      <c r="Q11" s="130" t="str">
        <f t="shared" si="1"/>
        <v/>
      </c>
    </row>
    <row r="12" spans="1:17" ht="23.25" customHeight="1" x14ac:dyDescent="0.2">
      <c r="A12" s="120">
        <f>'વિદ્યાર્થી માહિતી'!A10</f>
        <v>9</v>
      </c>
      <c r="B12" s="121">
        <f>'વિદ્યાર્થી માહિતી'!B10</f>
        <v>0</v>
      </c>
      <c r="C12" s="52" t="str">
        <f>IF('વિદ્યાર્થી માહિતી'!C10="","",'વિદ્યાર્થી માહિતી'!C10)</f>
        <v/>
      </c>
      <c r="D12" s="122" t="str">
        <f>IF('વિદ્યાર્થી માહિતી'!C10="","",SUM('સમગ્ર પરિણામ '!I15,'સમગ્ર પરિણામ '!J15))</f>
        <v/>
      </c>
      <c r="E12" s="123" t="str">
        <f>IF('વિદ્યાર્થી માહિતી'!C10="","",SUM('સમગ્ર પરિણામ '!V15,'સમગ્ર પરિણામ '!W15))</f>
        <v/>
      </c>
      <c r="F12" s="124" t="str">
        <f>IF('વિદ્યાર્થી માહિતી'!C10="","",SUM('સમગ્ર પરિણામ '!AI15,'સમગ્ર પરિણામ '!AJ15))</f>
        <v/>
      </c>
      <c r="G12" s="125" t="str">
        <f>IF('વિદ્યાર્થી માહિતી'!C10="","",SUM('સમગ્ર પરિણામ '!AV15,'સમગ્ર પરિણામ '!AW15))</f>
        <v/>
      </c>
      <c r="H12" s="126" t="str">
        <f>IF('વિદ્યાર્થી માહિતી'!C10="","",SUM('સમગ્ર પરિણામ '!BI15,'સમગ્ર પરિણામ '!BJ15))</f>
        <v/>
      </c>
      <c r="I12" s="127" t="str">
        <f>IF('વિદ્યાર્થી માહિતી'!C10="","",SUM('સમગ્ર પરિણામ '!BV15,'સમગ્ર પરિણામ '!BW15))</f>
        <v/>
      </c>
      <c r="J12" s="128" t="str">
        <f>IF('વિદ્યાર્થી માહિતી'!C10="","",SUM('સમગ્ર પરિણામ '!CI15,'સમગ્ર પરિણામ '!CJ15))</f>
        <v/>
      </c>
      <c r="K12" s="129" t="str">
        <f>IF('વિદ્યાર્થી માહિતી'!C10="","",SUM(D12:J12))</f>
        <v/>
      </c>
      <c r="L12" s="130" t="str">
        <f>IF('વિદ્યાર્થી માહિતી'!C10="","",IF(D12&lt;33,"નાપાસ",IF(E12&lt;33,"નાપાસ",IF(F12&lt;33,"નાપાસ",IF(G12&lt;33,"નાપાસ",IF(H12&lt;33,"નાપાસ",IF(I12&lt;33,"નાપાસ",IF(J12&lt;33,"નાપાસ","પાસ"))))))))</f>
        <v/>
      </c>
      <c r="M12" s="130" t="str">
        <f>IF('વિદ્યાર્થી માહિતી'!C10="","",IF(L12="પાસ",K12,"NA"))</f>
        <v/>
      </c>
      <c r="N12" s="44" t="str">
        <f>IF('વિદ્યાર્થી માહિતી'!C10="","",IF(M12="NA","NA",RANK(M12,$M$4:$M$73,0)))</f>
        <v/>
      </c>
      <c r="O12" s="266" t="str">
        <f t="shared" si="0"/>
        <v/>
      </c>
      <c r="P12" s="266" t="str">
        <f>IF('વિદ્યાર્થી માહિતી'!C10="","",'વિદ્યાર્થી માહિતી'!J10)</f>
        <v/>
      </c>
      <c r="Q12" s="130" t="str">
        <f t="shared" si="1"/>
        <v/>
      </c>
    </row>
    <row r="13" spans="1:17" ht="23.25" customHeight="1" x14ac:dyDescent="0.2">
      <c r="A13" s="120">
        <f>'વિદ્યાર્થી માહિતી'!A11</f>
        <v>10</v>
      </c>
      <c r="B13" s="121">
        <f>'વિદ્યાર્થી માહિતી'!B11</f>
        <v>0</v>
      </c>
      <c r="C13" s="52" t="str">
        <f>IF('વિદ્યાર્થી માહિતી'!C11="","",'વિદ્યાર્થી માહિતી'!C11)</f>
        <v/>
      </c>
      <c r="D13" s="122" t="str">
        <f>IF('વિદ્યાર્થી માહિતી'!C11="","",SUM('સમગ્ર પરિણામ '!I16,'સમગ્ર પરિણામ '!J16))</f>
        <v/>
      </c>
      <c r="E13" s="123" t="str">
        <f>IF('વિદ્યાર્થી માહિતી'!C11="","",SUM('સમગ્ર પરિણામ '!V16,'સમગ્ર પરિણામ '!W16))</f>
        <v/>
      </c>
      <c r="F13" s="124" t="str">
        <f>IF('વિદ્યાર્થી માહિતી'!C11="","",SUM('સમગ્ર પરિણામ '!AI16,'સમગ્ર પરિણામ '!AJ16))</f>
        <v/>
      </c>
      <c r="G13" s="125" t="str">
        <f>IF('વિદ્યાર્થી માહિતી'!C11="","",SUM('સમગ્ર પરિણામ '!AV16,'સમગ્ર પરિણામ '!AW16))</f>
        <v/>
      </c>
      <c r="H13" s="126" t="str">
        <f>IF('વિદ્યાર્થી માહિતી'!C11="","",SUM('સમગ્ર પરિણામ '!BI16,'સમગ્ર પરિણામ '!BJ16))</f>
        <v/>
      </c>
      <c r="I13" s="127" t="str">
        <f>IF('વિદ્યાર્થી માહિતી'!C11="","",SUM('સમગ્ર પરિણામ '!BV16,'સમગ્ર પરિણામ '!BW16))</f>
        <v/>
      </c>
      <c r="J13" s="128" t="str">
        <f>IF('વિદ્યાર્થી માહિતી'!C11="","",SUM('સમગ્ર પરિણામ '!CI16,'સમગ્ર પરિણામ '!CJ16))</f>
        <v/>
      </c>
      <c r="K13" s="129" t="str">
        <f>IF('વિદ્યાર્થી માહિતી'!C11="","",SUM(D13:J13))</f>
        <v/>
      </c>
      <c r="L13" s="130" t="str">
        <f>IF('વિદ્યાર્થી માહિતી'!C11="","",IF(D13&lt;33,"નાપાસ",IF(E13&lt;33,"નાપાસ",IF(F13&lt;33,"નાપાસ",IF(G13&lt;33,"નાપાસ",IF(H13&lt;33,"નાપાસ",IF(I13&lt;33,"નાપાસ",IF(J13&lt;33,"નાપાસ","પાસ"))))))))</f>
        <v/>
      </c>
      <c r="M13" s="130" t="str">
        <f>IF('વિદ્યાર્થી માહિતી'!C11="","",IF(L13="પાસ",K13,"NA"))</f>
        <v/>
      </c>
      <c r="N13" s="44" t="str">
        <f>IF('વિદ્યાર્થી માહિતી'!C11="","",IF(M13="NA","NA",RANK(M13,$M$4:$M$73,0)))</f>
        <v/>
      </c>
      <c r="O13" s="266" t="str">
        <f t="shared" si="0"/>
        <v/>
      </c>
      <c r="P13" s="266" t="str">
        <f>IF('વિદ્યાર્થી માહિતી'!C11="","",'વિદ્યાર્થી માહિતી'!J11)</f>
        <v/>
      </c>
      <c r="Q13" s="130" t="str">
        <f t="shared" si="1"/>
        <v/>
      </c>
    </row>
    <row r="14" spans="1:17" ht="23.25" customHeight="1" x14ac:dyDescent="0.2">
      <c r="A14" s="120">
        <f>'વિદ્યાર્થી માહિતી'!A12</f>
        <v>11</v>
      </c>
      <c r="B14" s="121">
        <f>'વિદ્યાર્થી માહિતી'!B12</f>
        <v>0</v>
      </c>
      <c r="C14" s="52" t="str">
        <f>IF('વિદ્યાર્થી માહિતી'!C12="","",'વિદ્યાર્થી માહિતી'!C12)</f>
        <v/>
      </c>
      <c r="D14" s="122" t="str">
        <f>IF('વિદ્યાર્થી માહિતી'!C12="","",SUM('સમગ્ર પરિણામ '!I17,'સમગ્ર પરિણામ '!J17))</f>
        <v/>
      </c>
      <c r="E14" s="123" t="str">
        <f>IF('વિદ્યાર્થી માહિતી'!C12="","",SUM('સમગ્ર પરિણામ '!V17,'સમગ્ર પરિણામ '!W17))</f>
        <v/>
      </c>
      <c r="F14" s="124" t="str">
        <f>IF('વિદ્યાર્થી માહિતી'!C12="","",SUM('સમગ્ર પરિણામ '!AI17,'સમગ્ર પરિણામ '!AJ17))</f>
        <v/>
      </c>
      <c r="G14" s="125" t="str">
        <f>IF('વિદ્યાર્થી માહિતી'!C12="","",SUM('સમગ્ર પરિણામ '!AV17,'સમગ્ર પરિણામ '!AW17))</f>
        <v/>
      </c>
      <c r="H14" s="126" t="str">
        <f>IF('વિદ્યાર્થી માહિતી'!C12="","",SUM('સમગ્ર પરિણામ '!BI17,'સમગ્ર પરિણામ '!BJ17))</f>
        <v/>
      </c>
      <c r="I14" s="127" t="str">
        <f>IF('વિદ્યાર્થી માહિતી'!C12="","",SUM('સમગ્ર પરિણામ '!BV17,'સમગ્ર પરિણામ '!BW17))</f>
        <v/>
      </c>
      <c r="J14" s="128" t="str">
        <f>IF('વિદ્યાર્થી માહિતી'!C12="","",SUM('સમગ્ર પરિણામ '!CI17,'સમગ્ર પરિણામ '!CJ17))</f>
        <v/>
      </c>
      <c r="K14" s="129" t="str">
        <f>IF('વિદ્યાર્થી માહિતી'!C12="","",SUM(D14:J14))</f>
        <v/>
      </c>
      <c r="L14" s="130" t="str">
        <f>IF('વિદ્યાર્થી માહિતી'!C12="","",IF(D14&lt;33,"નાપાસ",IF(E14&lt;33,"નાપાસ",IF(F14&lt;33,"નાપાસ",IF(G14&lt;33,"નાપાસ",IF(H14&lt;33,"નાપાસ",IF(I14&lt;33,"નાપાસ",IF(J14&lt;33,"નાપાસ","પાસ"))))))))</f>
        <v/>
      </c>
      <c r="M14" s="130" t="str">
        <f>IF('વિદ્યાર્થી માહિતી'!C12="","",IF(L14="પાસ",K14,"NA"))</f>
        <v/>
      </c>
      <c r="N14" s="44" t="str">
        <f>IF('વિદ્યાર્થી માહિતી'!C12="","",IF(M14="NA","NA",RANK(M14,$M$4:$M$73,0)))</f>
        <v/>
      </c>
      <c r="O14" s="266" t="str">
        <f t="shared" si="0"/>
        <v/>
      </c>
      <c r="P14" s="266" t="str">
        <f>IF('વિદ્યાર્થી માહિતી'!C12="","",'વિદ્યાર્થી માહિતી'!J12)</f>
        <v/>
      </c>
      <c r="Q14" s="130" t="str">
        <f t="shared" si="1"/>
        <v/>
      </c>
    </row>
    <row r="15" spans="1:17" ht="23.25" customHeight="1" x14ac:dyDescent="0.2">
      <c r="A15" s="120">
        <f>'વિદ્યાર્થી માહિતી'!A13</f>
        <v>12</v>
      </c>
      <c r="B15" s="121">
        <f>'વિદ્યાર્થી માહિતી'!B13</f>
        <v>0</v>
      </c>
      <c r="C15" s="52" t="str">
        <f>IF('વિદ્યાર્થી માહિતી'!C13="","",'વિદ્યાર્થી માહિતી'!C13)</f>
        <v/>
      </c>
      <c r="D15" s="122" t="str">
        <f>IF('વિદ્યાર્થી માહિતી'!C13="","",SUM('સમગ્ર પરિણામ '!I18,'સમગ્ર પરિણામ '!J18))</f>
        <v/>
      </c>
      <c r="E15" s="123" t="str">
        <f>IF('વિદ્યાર્થી માહિતી'!C13="","",SUM('સમગ્ર પરિણામ '!V18,'સમગ્ર પરિણામ '!W18))</f>
        <v/>
      </c>
      <c r="F15" s="124" t="str">
        <f>IF('વિદ્યાર્થી માહિતી'!C13="","",SUM('સમગ્ર પરિણામ '!AI18,'સમગ્ર પરિણામ '!AJ18))</f>
        <v/>
      </c>
      <c r="G15" s="125" t="str">
        <f>IF('વિદ્યાર્થી માહિતી'!C13="","",SUM('સમગ્ર પરિણામ '!AV18,'સમગ્ર પરિણામ '!AW18))</f>
        <v/>
      </c>
      <c r="H15" s="126" t="str">
        <f>IF('વિદ્યાર્થી માહિતી'!C13="","",SUM('સમગ્ર પરિણામ '!BI18,'સમગ્ર પરિણામ '!BJ18))</f>
        <v/>
      </c>
      <c r="I15" s="127" t="str">
        <f>IF('વિદ્યાર્થી માહિતી'!C13="","",SUM('સમગ્ર પરિણામ '!BV18,'સમગ્ર પરિણામ '!BW18))</f>
        <v/>
      </c>
      <c r="J15" s="128" t="str">
        <f>IF('વિદ્યાર્થી માહિતી'!C13="","",SUM('સમગ્ર પરિણામ '!CI18,'સમગ્ર પરિણામ '!CJ18))</f>
        <v/>
      </c>
      <c r="K15" s="129" t="str">
        <f>IF('વિદ્યાર્થી માહિતી'!C13="","",SUM(D15:J15))</f>
        <v/>
      </c>
      <c r="L15" s="130" t="str">
        <f>IF('વિદ્યાર્થી માહિતી'!C13="","",IF(D15&lt;33,"નાપાસ",IF(E15&lt;33,"નાપાસ",IF(F15&lt;33,"નાપાસ",IF(G15&lt;33,"નાપાસ",IF(H15&lt;33,"નાપાસ",IF(I15&lt;33,"નાપાસ",IF(J15&lt;33,"નાપાસ","પાસ"))))))))</f>
        <v/>
      </c>
      <c r="M15" s="130" t="str">
        <f>IF('વિદ્યાર્થી માહિતી'!C13="","",IF(L15="પાસ",K15,"NA"))</f>
        <v/>
      </c>
      <c r="N15" s="44" t="str">
        <f>IF('વિદ્યાર્થી માહિતી'!C13="","",IF(M15="NA","NA",RANK(M15,$M$4:$M$73,0)))</f>
        <v/>
      </c>
      <c r="O15" s="266" t="str">
        <f t="shared" si="0"/>
        <v/>
      </c>
      <c r="P15" s="266" t="str">
        <f>IF('વિદ્યાર્થી માહિતી'!C13="","",'વિદ્યાર્થી માહિતી'!J13)</f>
        <v/>
      </c>
      <c r="Q15" s="130" t="str">
        <f t="shared" si="1"/>
        <v/>
      </c>
    </row>
    <row r="16" spans="1:17" ht="23.25" customHeight="1" x14ac:dyDescent="0.2">
      <c r="A16" s="120">
        <f>'વિદ્યાર્થી માહિતી'!A14</f>
        <v>13</v>
      </c>
      <c r="B16" s="121">
        <f>'વિદ્યાર્થી માહિતી'!B14</f>
        <v>0</v>
      </c>
      <c r="C16" s="52" t="str">
        <f>IF('વિદ્યાર્થી માહિતી'!C14="","",'વિદ્યાર્થી માહિતી'!C14)</f>
        <v/>
      </c>
      <c r="D16" s="122" t="str">
        <f>IF('વિદ્યાર્થી માહિતી'!C14="","",SUM('સમગ્ર પરિણામ '!I19,'સમગ્ર પરિણામ '!J19))</f>
        <v/>
      </c>
      <c r="E16" s="123" t="str">
        <f>IF('વિદ્યાર્થી માહિતી'!C14="","",SUM('સમગ્ર પરિણામ '!V19,'સમગ્ર પરિણામ '!W19))</f>
        <v/>
      </c>
      <c r="F16" s="124" t="str">
        <f>IF('વિદ્યાર્થી માહિતી'!C14="","",SUM('સમગ્ર પરિણામ '!AI19,'સમગ્ર પરિણામ '!AJ19))</f>
        <v/>
      </c>
      <c r="G16" s="125" t="str">
        <f>IF('વિદ્યાર્થી માહિતી'!C14="","",SUM('સમગ્ર પરિણામ '!AV19,'સમગ્ર પરિણામ '!AW19))</f>
        <v/>
      </c>
      <c r="H16" s="126" t="str">
        <f>IF('વિદ્યાર્થી માહિતી'!C14="","",SUM('સમગ્ર પરિણામ '!BI19,'સમગ્ર પરિણામ '!BJ19))</f>
        <v/>
      </c>
      <c r="I16" s="127" t="str">
        <f>IF('વિદ્યાર્થી માહિતી'!C14="","",SUM('સમગ્ર પરિણામ '!BV19,'સમગ્ર પરિણામ '!BW19))</f>
        <v/>
      </c>
      <c r="J16" s="128" t="str">
        <f>IF('વિદ્યાર્થી માહિતી'!C14="","",SUM('સમગ્ર પરિણામ '!CI19,'સમગ્ર પરિણામ '!CJ19))</f>
        <v/>
      </c>
      <c r="K16" s="129" t="str">
        <f>IF('વિદ્યાર્થી માહિતી'!C14="","",SUM(D16:J16))</f>
        <v/>
      </c>
      <c r="L16" s="130" t="str">
        <f>IF('વિદ્યાર્થી માહિતી'!C14="","",IF(D16&lt;33,"નાપાસ",IF(E16&lt;33,"નાપાસ",IF(F16&lt;33,"નાપાસ",IF(G16&lt;33,"નાપાસ",IF(H16&lt;33,"નાપાસ",IF(I16&lt;33,"નાપાસ",IF(J16&lt;33,"નાપાસ","પાસ"))))))))</f>
        <v/>
      </c>
      <c r="M16" s="130" t="str">
        <f>IF('વિદ્યાર્થી માહિતી'!C14="","",IF(L16="પાસ",K16,"NA"))</f>
        <v/>
      </c>
      <c r="N16" s="44" t="str">
        <f>IF('વિદ્યાર્થી માહિતી'!C14="","",IF(M16="NA","NA",RANK(M16,$M$4:$M$73,0)))</f>
        <v/>
      </c>
      <c r="O16" s="266" t="str">
        <f t="shared" si="0"/>
        <v/>
      </c>
      <c r="P16" s="266" t="str">
        <f>IF('વિદ્યાર્થી માહિતી'!C14="","",'વિદ્યાર્થી માહિતી'!J14)</f>
        <v/>
      </c>
      <c r="Q16" s="130" t="str">
        <f t="shared" si="1"/>
        <v/>
      </c>
    </row>
    <row r="17" spans="1:17" ht="23.25" customHeight="1" x14ac:dyDescent="0.2">
      <c r="A17" s="120">
        <f>'વિદ્યાર્થી માહિતી'!A15</f>
        <v>14</v>
      </c>
      <c r="B17" s="121">
        <f>'વિદ્યાર્થી માહિતી'!B15</f>
        <v>0</v>
      </c>
      <c r="C17" s="52" t="str">
        <f>IF('વિદ્યાર્થી માહિતી'!C15="","",'વિદ્યાર્થી માહિતી'!C15)</f>
        <v/>
      </c>
      <c r="D17" s="122" t="str">
        <f>IF('વિદ્યાર્થી માહિતી'!C15="","",SUM('સમગ્ર પરિણામ '!I20,'સમગ્ર પરિણામ '!J20))</f>
        <v/>
      </c>
      <c r="E17" s="123" t="str">
        <f>IF('વિદ્યાર્થી માહિતી'!C15="","",SUM('સમગ્ર પરિણામ '!V20,'સમગ્ર પરિણામ '!W20))</f>
        <v/>
      </c>
      <c r="F17" s="124" t="str">
        <f>IF('વિદ્યાર્થી માહિતી'!C15="","",SUM('સમગ્ર પરિણામ '!AI20,'સમગ્ર પરિણામ '!AJ20))</f>
        <v/>
      </c>
      <c r="G17" s="125" t="str">
        <f>IF('વિદ્યાર્થી માહિતી'!C15="","",SUM('સમગ્ર પરિણામ '!AV20,'સમગ્ર પરિણામ '!AW20))</f>
        <v/>
      </c>
      <c r="H17" s="126" t="str">
        <f>IF('વિદ્યાર્થી માહિતી'!C15="","",SUM('સમગ્ર પરિણામ '!BI20,'સમગ્ર પરિણામ '!BJ20))</f>
        <v/>
      </c>
      <c r="I17" s="127" t="str">
        <f>IF('વિદ્યાર્થી માહિતી'!C15="","",SUM('સમગ્ર પરિણામ '!BV20,'સમગ્ર પરિણામ '!BW20))</f>
        <v/>
      </c>
      <c r="J17" s="128" t="str">
        <f>IF('વિદ્યાર્થી માહિતી'!C15="","",SUM('સમગ્ર પરિણામ '!CI20,'સમગ્ર પરિણામ '!CJ20))</f>
        <v/>
      </c>
      <c r="K17" s="129" t="str">
        <f>IF('વિદ્યાર્થી માહિતી'!C15="","",SUM(D17:J17))</f>
        <v/>
      </c>
      <c r="L17" s="130" t="str">
        <f>IF('વિદ્યાર્થી માહિતી'!C15="","",IF(D17&lt;33,"નાપાસ",IF(E17&lt;33,"નાપાસ",IF(F17&lt;33,"નાપાસ",IF(G17&lt;33,"નાપાસ",IF(H17&lt;33,"નાપાસ",IF(I17&lt;33,"નાપાસ",IF(J17&lt;33,"નાપાસ","પાસ"))))))))</f>
        <v/>
      </c>
      <c r="M17" s="130" t="str">
        <f>IF('વિદ્યાર્થી માહિતી'!C15="","",IF(L17="પાસ",K17,"NA"))</f>
        <v/>
      </c>
      <c r="N17" s="44" t="str">
        <f>IF('વિદ્યાર્થી માહિતી'!C15="","",IF(M17="NA","NA",RANK(M17,$M$4:$M$73,0)))</f>
        <v/>
      </c>
      <c r="O17" s="266" t="str">
        <f t="shared" si="0"/>
        <v/>
      </c>
      <c r="P17" s="266" t="str">
        <f>IF('વિદ્યાર્થી માહિતી'!C15="","",'વિદ્યાર્થી માહિતી'!J15)</f>
        <v/>
      </c>
      <c r="Q17" s="130" t="str">
        <f t="shared" si="1"/>
        <v/>
      </c>
    </row>
    <row r="18" spans="1:17" ht="23.25" customHeight="1" x14ac:dyDescent="0.2">
      <c r="A18" s="120">
        <f>'વિદ્યાર્થી માહિતી'!A16</f>
        <v>15</v>
      </c>
      <c r="B18" s="121">
        <f>'વિદ્યાર્થી માહિતી'!B16</f>
        <v>0</v>
      </c>
      <c r="C18" s="52" t="str">
        <f>IF('વિદ્યાર્થી માહિતી'!C16="","",'વિદ્યાર્થી માહિતી'!C16)</f>
        <v/>
      </c>
      <c r="D18" s="122" t="str">
        <f>IF('વિદ્યાર્થી માહિતી'!C16="","",SUM('સમગ્ર પરિણામ '!I21,'સમગ્ર પરિણામ '!J21))</f>
        <v/>
      </c>
      <c r="E18" s="123" t="str">
        <f>IF('વિદ્યાર્થી માહિતી'!C16="","",SUM('સમગ્ર પરિણામ '!V21,'સમગ્ર પરિણામ '!W21))</f>
        <v/>
      </c>
      <c r="F18" s="124" t="str">
        <f>IF('વિદ્યાર્થી માહિતી'!C16="","",SUM('સમગ્ર પરિણામ '!AI21,'સમગ્ર પરિણામ '!AJ21))</f>
        <v/>
      </c>
      <c r="G18" s="125" t="str">
        <f>IF('વિદ્યાર્થી માહિતી'!C16="","",SUM('સમગ્ર પરિણામ '!AV21,'સમગ્ર પરિણામ '!AW21))</f>
        <v/>
      </c>
      <c r="H18" s="126" t="str">
        <f>IF('વિદ્યાર્થી માહિતી'!C16="","",SUM('સમગ્ર પરિણામ '!BI21,'સમગ્ર પરિણામ '!BJ21))</f>
        <v/>
      </c>
      <c r="I18" s="127" t="str">
        <f>IF('વિદ્યાર્થી માહિતી'!C16="","",SUM('સમગ્ર પરિણામ '!BV21,'સમગ્ર પરિણામ '!BW21))</f>
        <v/>
      </c>
      <c r="J18" s="128" t="str">
        <f>IF('વિદ્યાર્થી માહિતી'!C16="","",SUM('સમગ્ર પરિણામ '!CI21,'સમગ્ર પરિણામ '!CJ21))</f>
        <v/>
      </c>
      <c r="K18" s="129" t="str">
        <f>IF('વિદ્યાર્થી માહિતી'!C16="","",SUM(D18:J18))</f>
        <v/>
      </c>
      <c r="L18" s="130" t="str">
        <f>IF('વિદ્યાર્થી માહિતી'!C16="","",IF(D18&lt;33,"નાપાસ",IF(E18&lt;33,"નાપાસ",IF(F18&lt;33,"નાપાસ",IF(G18&lt;33,"નાપાસ",IF(H18&lt;33,"નાપાસ",IF(I18&lt;33,"નાપાસ",IF(J18&lt;33,"નાપાસ","પાસ"))))))))</f>
        <v/>
      </c>
      <c r="M18" s="130" t="str">
        <f>IF('વિદ્યાર્થી માહિતી'!C16="","",IF(L18="પાસ",K18,"NA"))</f>
        <v/>
      </c>
      <c r="N18" s="44" t="str">
        <f>IF('વિદ્યાર્થી માહિતી'!C16="","",IF(M18="NA","NA",RANK(M18,$M$4:$M$73,0)))</f>
        <v/>
      </c>
      <c r="O18" s="266" t="str">
        <f t="shared" si="0"/>
        <v/>
      </c>
      <c r="P18" s="266" t="str">
        <f>IF('વિદ્યાર્થી માહિતી'!C16="","",'વિદ્યાર્થી માહિતી'!J16)</f>
        <v/>
      </c>
      <c r="Q18" s="130" t="str">
        <f t="shared" si="1"/>
        <v/>
      </c>
    </row>
    <row r="19" spans="1:17" ht="23.25" customHeight="1" x14ac:dyDescent="0.2">
      <c r="A19" s="120">
        <f>'વિદ્યાર્થી માહિતી'!A17</f>
        <v>16</v>
      </c>
      <c r="B19" s="121">
        <f>'વિદ્યાર્થી માહિતી'!B17</f>
        <v>0</v>
      </c>
      <c r="C19" s="52" t="str">
        <f>IF('વિદ્યાર્થી માહિતી'!C17="","",'વિદ્યાર્થી માહિતી'!C17)</f>
        <v/>
      </c>
      <c r="D19" s="122" t="str">
        <f>IF('વિદ્યાર્થી માહિતી'!C17="","",SUM('સમગ્ર પરિણામ '!I22,'સમગ્ર પરિણામ '!J22))</f>
        <v/>
      </c>
      <c r="E19" s="123" t="str">
        <f>IF('વિદ્યાર્થી માહિતી'!C17="","",SUM('સમગ્ર પરિણામ '!V22,'સમગ્ર પરિણામ '!W22))</f>
        <v/>
      </c>
      <c r="F19" s="124" t="str">
        <f>IF('વિદ્યાર્થી માહિતી'!C17="","",SUM('સમગ્ર પરિણામ '!AI22,'સમગ્ર પરિણામ '!AJ22))</f>
        <v/>
      </c>
      <c r="G19" s="125" t="str">
        <f>IF('વિદ્યાર્થી માહિતી'!C17="","",SUM('સમગ્ર પરિણામ '!AV22,'સમગ્ર પરિણામ '!AW22))</f>
        <v/>
      </c>
      <c r="H19" s="126" t="str">
        <f>IF('વિદ્યાર્થી માહિતી'!C17="","",SUM('સમગ્ર પરિણામ '!BI22,'સમગ્ર પરિણામ '!BJ22))</f>
        <v/>
      </c>
      <c r="I19" s="127" t="str">
        <f>IF('વિદ્યાર્થી માહિતી'!C17="","",SUM('સમગ્ર પરિણામ '!BV22,'સમગ્ર પરિણામ '!BW22))</f>
        <v/>
      </c>
      <c r="J19" s="128" t="str">
        <f>IF('વિદ્યાર્થી માહિતી'!C17="","",SUM('સમગ્ર પરિણામ '!CI22,'સમગ્ર પરિણામ '!CJ22))</f>
        <v/>
      </c>
      <c r="K19" s="129" t="str">
        <f>IF('વિદ્યાર્થી માહિતી'!C17="","",SUM(D19:J19))</f>
        <v/>
      </c>
      <c r="L19" s="130" t="str">
        <f>IF('વિદ્યાર્થી માહિતી'!C17="","",IF(D19&lt;33,"નાપાસ",IF(E19&lt;33,"નાપાસ",IF(F19&lt;33,"નાપાસ",IF(G19&lt;33,"નાપાસ",IF(H19&lt;33,"નાપાસ",IF(I19&lt;33,"નાપાસ",IF(J19&lt;33,"નાપાસ","પાસ"))))))))</f>
        <v/>
      </c>
      <c r="M19" s="130" t="str">
        <f>IF('વિદ્યાર્થી માહિતી'!C17="","",IF(L19="પાસ",K19,"NA"))</f>
        <v/>
      </c>
      <c r="N19" s="44" t="str">
        <f>IF('વિદ્યાર્થી માહિતી'!C17="","",IF(M19="NA","NA",RANK(M19,$M$4:$M$73,0)))</f>
        <v/>
      </c>
      <c r="O19" s="266" t="str">
        <f t="shared" si="0"/>
        <v/>
      </c>
      <c r="P19" s="266" t="str">
        <f>IF('વિદ્યાર્થી માહિતી'!C17="","",'વિદ્યાર્થી માહિતી'!J17)</f>
        <v/>
      </c>
      <c r="Q19" s="130" t="str">
        <f t="shared" si="1"/>
        <v/>
      </c>
    </row>
    <row r="20" spans="1:17" ht="23.25" customHeight="1" x14ac:dyDescent="0.2">
      <c r="A20" s="120">
        <f>'વિદ્યાર્થી માહિતી'!A18</f>
        <v>17</v>
      </c>
      <c r="B20" s="121">
        <f>'વિદ્યાર્થી માહિતી'!B18</f>
        <v>0</v>
      </c>
      <c r="C20" s="52" t="str">
        <f>IF('વિદ્યાર્થી માહિતી'!C18="","",'વિદ્યાર્થી માહિતી'!C18)</f>
        <v/>
      </c>
      <c r="D20" s="122" t="str">
        <f>IF('વિદ્યાર્થી માહિતી'!C18="","",SUM('સમગ્ર પરિણામ '!I23,'સમગ્ર પરિણામ '!J23))</f>
        <v/>
      </c>
      <c r="E20" s="123" t="str">
        <f>IF('વિદ્યાર્થી માહિતી'!C18="","",SUM('સમગ્ર પરિણામ '!V23,'સમગ્ર પરિણામ '!W23))</f>
        <v/>
      </c>
      <c r="F20" s="124" t="str">
        <f>IF('વિદ્યાર્થી માહિતી'!C18="","",SUM('સમગ્ર પરિણામ '!AI23,'સમગ્ર પરિણામ '!AJ23))</f>
        <v/>
      </c>
      <c r="G20" s="125" t="str">
        <f>IF('વિદ્યાર્થી માહિતી'!C18="","",SUM('સમગ્ર પરિણામ '!AV23,'સમગ્ર પરિણામ '!AW23))</f>
        <v/>
      </c>
      <c r="H20" s="126" t="str">
        <f>IF('વિદ્યાર્થી માહિતી'!C18="","",SUM('સમગ્ર પરિણામ '!BI23,'સમગ્ર પરિણામ '!BJ23))</f>
        <v/>
      </c>
      <c r="I20" s="127" t="str">
        <f>IF('વિદ્યાર્થી માહિતી'!C18="","",SUM('સમગ્ર પરિણામ '!BV23,'સમગ્ર પરિણામ '!BW23))</f>
        <v/>
      </c>
      <c r="J20" s="128" t="str">
        <f>IF('વિદ્યાર્થી માહિતી'!C18="","",SUM('સમગ્ર પરિણામ '!CI23,'સમગ્ર પરિણામ '!CJ23))</f>
        <v/>
      </c>
      <c r="K20" s="129" t="str">
        <f>IF('વિદ્યાર્થી માહિતી'!C18="","",SUM(D20:J20))</f>
        <v/>
      </c>
      <c r="L20" s="130" t="str">
        <f>IF('વિદ્યાર્થી માહિતી'!C18="","",IF(D20&lt;33,"નાપાસ",IF(E20&lt;33,"નાપાસ",IF(F20&lt;33,"નાપાસ",IF(G20&lt;33,"નાપાસ",IF(H20&lt;33,"નાપાસ",IF(I20&lt;33,"નાપાસ",IF(J20&lt;33,"નાપાસ","પાસ"))))))))</f>
        <v/>
      </c>
      <c r="M20" s="130" t="str">
        <f>IF('વિદ્યાર્થી માહિતી'!C18="","",IF(L20="પાસ",K20,"NA"))</f>
        <v/>
      </c>
      <c r="N20" s="44" t="str">
        <f>IF('વિદ્યાર્થી માહિતી'!C18="","",IF(M20="NA","NA",RANK(M20,$M$4:$M$73,0)))</f>
        <v/>
      </c>
      <c r="O20" s="266" t="str">
        <f t="shared" si="0"/>
        <v/>
      </c>
      <c r="P20" s="266" t="str">
        <f>IF('વિદ્યાર્થી માહિતી'!C18="","",'વિદ્યાર્થી માહિતી'!J18)</f>
        <v/>
      </c>
      <c r="Q20" s="130" t="str">
        <f t="shared" si="1"/>
        <v/>
      </c>
    </row>
    <row r="21" spans="1:17" ht="23.25" customHeight="1" x14ac:dyDescent="0.2">
      <c r="A21" s="120">
        <f>'વિદ્યાર્થી માહિતી'!A19</f>
        <v>18</v>
      </c>
      <c r="B21" s="121">
        <f>'વિદ્યાર્થી માહિતી'!B19</f>
        <v>0</v>
      </c>
      <c r="C21" s="52" t="str">
        <f>IF('વિદ્યાર્થી માહિતી'!C19="","",'વિદ્યાર્થી માહિતી'!C19)</f>
        <v/>
      </c>
      <c r="D21" s="122" t="str">
        <f>IF('વિદ્યાર્થી માહિતી'!C19="","",SUM('સમગ્ર પરિણામ '!I24,'સમગ્ર પરિણામ '!J24))</f>
        <v/>
      </c>
      <c r="E21" s="123" t="str">
        <f>IF('વિદ્યાર્થી માહિતી'!C19="","",SUM('સમગ્ર પરિણામ '!V24,'સમગ્ર પરિણામ '!W24))</f>
        <v/>
      </c>
      <c r="F21" s="124" t="str">
        <f>IF('વિદ્યાર્થી માહિતી'!C19="","",SUM('સમગ્ર પરિણામ '!AI24,'સમગ્ર પરિણામ '!AJ24))</f>
        <v/>
      </c>
      <c r="G21" s="125" t="str">
        <f>IF('વિદ્યાર્થી માહિતી'!C19="","",SUM('સમગ્ર પરિણામ '!AV24,'સમગ્ર પરિણામ '!AW24))</f>
        <v/>
      </c>
      <c r="H21" s="126" t="str">
        <f>IF('વિદ્યાર્થી માહિતી'!C19="","",SUM('સમગ્ર પરિણામ '!BI24,'સમગ્ર પરિણામ '!BJ24))</f>
        <v/>
      </c>
      <c r="I21" s="127" t="str">
        <f>IF('વિદ્યાર્થી માહિતી'!C19="","",SUM('સમગ્ર પરિણામ '!BV24,'સમગ્ર પરિણામ '!BW24))</f>
        <v/>
      </c>
      <c r="J21" s="128" t="str">
        <f>IF('વિદ્યાર્થી માહિતી'!C19="","",SUM('સમગ્ર પરિણામ '!CI24,'સમગ્ર પરિણામ '!CJ24))</f>
        <v/>
      </c>
      <c r="K21" s="129" t="str">
        <f>IF('વિદ્યાર્થી માહિતી'!C19="","",SUM(D21:J21))</f>
        <v/>
      </c>
      <c r="L21" s="130" t="str">
        <f>IF('વિદ્યાર્થી માહિતી'!C19="","",IF(D21&lt;33,"નાપાસ",IF(E21&lt;33,"નાપાસ",IF(F21&lt;33,"નાપાસ",IF(G21&lt;33,"નાપાસ",IF(H21&lt;33,"નાપાસ",IF(I21&lt;33,"નાપાસ",IF(J21&lt;33,"નાપાસ","પાસ"))))))))</f>
        <v/>
      </c>
      <c r="M21" s="130" t="str">
        <f>IF('વિદ્યાર્થી માહિતી'!C19="","",IF(L21="પાસ",K21,"NA"))</f>
        <v/>
      </c>
      <c r="N21" s="44" t="str">
        <f>IF('વિદ્યાર્થી માહિતી'!C19="","",IF(M21="NA","NA",RANK(M21,$M$4:$M$73,0)))</f>
        <v/>
      </c>
      <c r="O21" s="266" t="str">
        <f t="shared" si="0"/>
        <v/>
      </c>
      <c r="P21" s="266" t="str">
        <f>IF('વિદ્યાર્થી માહિતી'!C19="","",'વિદ્યાર્થી માહિતી'!J19)</f>
        <v/>
      </c>
      <c r="Q21" s="130" t="str">
        <f t="shared" si="1"/>
        <v/>
      </c>
    </row>
    <row r="22" spans="1:17" ht="23.25" customHeight="1" x14ac:dyDescent="0.2">
      <c r="A22" s="120">
        <f>'વિદ્યાર્થી માહિતી'!A20</f>
        <v>19</v>
      </c>
      <c r="B22" s="121">
        <f>'વિદ્યાર્થી માહિતી'!B20</f>
        <v>0</v>
      </c>
      <c r="C22" s="52" t="str">
        <f>IF('વિદ્યાર્થી માહિતી'!C20="","",'વિદ્યાર્થી માહિતી'!C20)</f>
        <v/>
      </c>
      <c r="D22" s="122" t="str">
        <f>IF('વિદ્યાર્થી માહિતી'!C20="","",SUM('સમગ્ર પરિણામ '!I25,'સમગ્ર પરિણામ '!J25))</f>
        <v/>
      </c>
      <c r="E22" s="123" t="str">
        <f>IF('વિદ્યાર્થી માહિતી'!C20="","",SUM('સમગ્ર પરિણામ '!V25,'સમગ્ર પરિણામ '!W25))</f>
        <v/>
      </c>
      <c r="F22" s="124" t="str">
        <f>IF('વિદ્યાર્થી માહિતી'!C20="","",SUM('સમગ્ર પરિણામ '!AI25,'સમગ્ર પરિણામ '!AJ25))</f>
        <v/>
      </c>
      <c r="G22" s="125" t="str">
        <f>IF('વિદ્યાર્થી માહિતી'!C20="","",SUM('સમગ્ર પરિણામ '!AV25,'સમગ્ર પરિણામ '!AW25))</f>
        <v/>
      </c>
      <c r="H22" s="126" t="str">
        <f>IF('વિદ્યાર્થી માહિતી'!C20="","",SUM('સમગ્ર પરિણામ '!BI25,'સમગ્ર પરિણામ '!BJ25))</f>
        <v/>
      </c>
      <c r="I22" s="127" t="str">
        <f>IF('વિદ્યાર્થી માહિતી'!C20="","",SUM('સમગ્ર પરિણામ '!BV25,'સમગ્ર પરિણામ '!BW25))</f>
        <v/>
      </c>
      <c r="J22" s="128" t="str">
        <f>IF('વિદ્યાર્થી માહિતી'!C20="","",SUM('સમગ્ર પરિણામ '!CI25,'સમગ્ર પરિણામ '!CJ25))</f>
        <v/>
      </c>
      <c r="K22" s="129" t="str">
        <f>IF('વિદ્યાર્થી માહિતી'!C20="","",SUM(D22:J22))</f>
        <v/>
      </c>
      <c r="L22" s="130" t="str">
        <f>IF('વિદ્યાર્થી માહિતી'!C20="","",IF(D22&lt;33,"નાપાસ",IF(E22&lt;33,"નાપાસ",IF(F22&lt;33,"નાપાસ",IF(G22&lt;33,"નાપાસ",IF(H22&lt;33,"નાપાસ",IF(I22&lt;33,"નાપાસ",IF(J22&lt;33,"નાપાસ","પાસ"))))))))</f>
        <v/>
      </c>
      <c r="M22" s="130" t="str">
        <f>IF('વિદ્યાર્થી માહિતી'!C20="","",IF(L22="પાસ",K22,"NA"))</f>
        <v/>
      </c>
      <c r="N22" s="44" t="str">
        <f>IF('વિદ્યાર્થી માહિતી'!C20="","",IF(M22="NA","NA",RANK(M22,$M$4:$M$73,0)))</f>
        <v/>
      </c>
      <c r="O22" s="266" t="str">
        <f t="shared" si="0"/>
        <v/>
      </c>
      <c r="P22" s="266" t="str">
        <f>IF('વિદ્યાર્થી માહિતી'!C20="","",'વિદ્યાર્થી માહિતી'!J20)</f>
        <v/>
      </c>
      <c r="Q22" s="130" t="str">
        <f t="shared" si="1"/>
        <v/>
      </c>
    </row>
    <row r="23" spans="1:17" ht="23.25" customHeight="1" x14ac:dyDescent="0.2">
      <c r="A23" s="120">
        <f>'વિદ્યાર્થી માહિતી'!A21</f>
        <v>20</v>
      </c>
      <c r="B23" s="121">
        <f>'વિદ્યાર્થી માહિતી'!B21</f>
        <v>0</v>
      </c>
      <c r="C23" s="52" t="str">
        <f>IF('વિદ્યાર્થી માહિતી'!C21="","",'વિદ્યાર્થી માહિતી'!C21)</f>
        <v/>
      </c>
      <c r="D23" s="122" t="str">
        <f>IF('વિદ્યાર્થી માહિતી'!C21="","",SUM('સમગ્ર પરિણામ '!I26,'સમગ્ર પરિણામ '!J26))</f>
        <v/>
      </c>
      <c r="E23" s="123" t="str">
        <f>IF('વિદ્યાર્થી માહિતી'!C21="","",SUM('સમગ્ર પરિણામ '!V26,'સમગ્ર પરિણામ '!W26))</f>
        <v/>
      </c>
      <c r="F23" s="124" t="str">
        <f>IF('વિદ્યાર્થી માહિતી'!C21="","",SUM('સમગ્ર પરિણામ '!AI26,'સમગ્ર પરિણામ '!AJ26))</f>
        <v/>
      </c>
      <c r="G23" s="125" t="str">
        <f>IF('વિદ્યાર્થી માહિતી'!C21="","",SUM('સમગ્ર પરિણામ '!AV26,'સમગ્ર પરિણામ '!AW26))</f>
        <v/>
      </c>
      <c r="H23" s="126" t="str">
        <f>IF('વિદ્યાર્થી માહિતી'!C21="","",SUM('સમગ્ર પરિણામ '!BI26,'સમગ્ર પરિણામ '!BJ26))</f>
        <v/>
      </c>
      <c r="I23" s="127" t="str">
        <f>IF('વિદ્યાર્થી માહિતી'!C21="","",SUM('સમગ્ર પરિણામ '!BV26,'સમગ્ર પરિણામ '!BW26))</f>
        <v/>
      </c>
      <c r="J23" s="128" t="str">
        <f>IF('વિદ્યાર્થી માહિતી'!C21="","",SUM('સમગ્ર પરિણામ '!CI26,'સમગ્ર પરિણામ '!CJ26))</f>
        <v/>
      </c>
      <c r="K23" s="129" t="str">
        <f>IF('વિદ્યાર્થી માહિતી'!C21="","",SUM(D23:J23))</f>
        <v/>
      </c>
      <c r="L23" s="130" t="str">
        <f>IF('વિદ્યાર્થી માહિતી'!C21="","",IF(D23&lt;33,"નાપાસ",IF(E23&lt;33,"નાપાસ",IF(F23&lt;33,"નાપાસ",IF(G23&lt;33,"નાપાસ",IF(H23&lt;33,"નાપાસ",IF(I23&lt;33,"નાપાસ",IF(J23&lt;33,"નાપાસ","પાસ"))))))))</f>
        <v/>
      </c>
      <c r="M23" s="130" t="str">
        <f>IF('વિદ્યાર્થી માહિતી'!C21="","",IF(L23="પાસ",K23,"NA"))</f>
        <v/>
      </c>
      <c r="N23" s="44" t="str">
        <f>IF('વિદ્યાર્થી માહિતી'!C21="","",IF(M23="NA","NA",RANK(M23,$M$4:$M$73,0)))</f>
        <v/>
      </c>
      <c r="O23" s="266" t="str">
        <f t="shared" si="0"/>
        <v/>
      </c>
      <c r="P23" s="266" t="str">
        <f>IF('વિદ્યાર્થી માહિતી'!C21="","",'વિદ્યાર્થી માહિતી'!J21)</f>
        <v/>
      </c>
      <c r="Q23" s="130" t="str">
        <f t="shared" si="1"/>
        <v/>
      </c>
    </row>
    <row r="24" spans="1:17" ht="23.25" customHeight="1" x14ac:dyDescent="0.2">
      <c r="A24" s="120">
        <f>'વિદ્યાર્થી માહિતી'!A22</f>
        <v>21</v>
      </c>
      <c r="B24" s="121">
        <f>'વિદ્યાર્થી માહિતી'!B22</f>
        <v>0</v>
      </c>
      <c r="C24" s="52" t="str">
        <f>IF('વિદ્યાર્થી માહિતી'!C22="","",'વિદ્યાર્થી માહિતી'!C22)</f>
        <v/>
      </c>
      <c r="D24" s="122" t="str">
        <f>IF('વિદ્યાર્થી માહિતી'!C22="","",SUM('સમગ્ર પરિણામ '!I27,'સમગ્ર પરિણામ '!J27))</f>
        <v/>
      </c>
      <c r="E24" s="123" t="str">
        <f>IF('વિદ્યાર્થી માહિતી'!C22="","",SUM('સમગ્ર પરિણામ '!V27,'સમગ્ર પરિણામ '!W27))</f>
        <v/>
      </c>
      <c r="F24" s="124" t="str">
        <f>IF('વિદ્યાર્થી માહિતી'!C22="","",SUM('સમગ્ર પરિણામ '!AI27,'સમગ્ર પરિણામ '!AJ27))</f>
        <v/>
      </c>
      <c r="G24" s="125" t="str">
        <f>IF('વિદ્યાર્થી માહિતી'!C22="","",SUM('સમગ્ર પરિણામ '!AV27,'સમગ્ર પરિણામ '!AW27))</f>
        <v/>
      </c>
      <c r="H24" s="126" t="str">
        <f>IF('વિદ્યાર્થી માહિતી'!C22="","",SUM('સમગ્ર પરિણામ '!BI27,'સમગ્ર પરિણામ '!BJ27))</f>
        <v/>
      </c>
      <c r="I24" s="127" t="str">
        <f>IF('વિદ્યાર્થી માહિતી'!C22="","",SUM('સમગ્ર પરિણામ '!BV27,'સમગ્ર પરિણામ '!BW27))</f>
        <v/>
      </c>
      <c r="J24" s="128" t="str">
        <f>IF('વિદ્યાર્થી માહિતી'!C22="","",SUM('સમગ્ર પરિણામ '!CI27,'સમગ્ર પરિણામ '!CJ27))</f>
        <v/>
      </c>
      <c r="K24" s="129" t="str">
        <f>IF('વિદ્યાર્થી માહિતી'!C22="","",SUM(D24:J24))</f>
        <v/>
      </c>
      <c r="L24" s="130" t="str">
        <f>IF('વિદ્યાર્થી માહિતી'!C22="","",IF(D24&lt;33,"નાપાસ",IF(E24&lt;33,"નાપાસ",IF(F24&lt;33,"નાપાસ",IF(G24&lt;33,"નાપાસ",IF(H24&lt;33,"નાપાસ",IF(I24&lt;33,"નાપાસ",IF(J24&lt;33,"નાપાસ","પાસ"))))))))</f>
        <v/>
      </c>
      <c r="M24" s="130" t="str">
        <f>IF('વિદ્યાર્થી માહિતી'!C22="","",IF(L24="પાસ",K24,"NA"))</f>
        <v/>
      </c>
      <c r="N24" s="44" t="str">
        <f>IF('વિદ્યાર્થી માહિતી'!C22="","",IF(M24="NA","NA",RANK(M24,$M$4:$M$73,0)))</f>
        <v/>
      </c>
      <c r="O24" s="266" t="str">
        <f t="shared" si="0"/>
        <v/>
      </c>
      <c r="P24" s="266" t="str">
        <f>IF('વિદ્યાર્થી માહિતી'!C22="","",'વિદ્યાર્થી માહિતી'!J22)</f>
        <v/>
      </c>
      <c r="Q24" s="130" t="str">
        <f t="shared" si="1"/>
        <v/>
      </c>
    </row>
    <row r="25" spans="1:17" ht="23.25" customHeight="1" x14ac:dyDescent="0.2">
      <c r="A25" s="120">
        <f>'વિદ્યાર્થી માહિતી'!A23</f>
        <v>22</v>
      </c>
      <c r="B25" s="121">
        <f>'વિદ્યાર્થી માહિતી'!B23</f>
        <v>0</v>
      </c>
      <c r="C25" s="52" t="str">
        <f>IF('વિદ્યાર્થી માહિતી'!C23="","",'વિદ્યાર્થી માહિતી'!C23)</f>
        <v/>
      </c>
      <c r="D25" s="122" t="str">
        <f>IF('વિદ્યાર્થી માહિતી'!C23="","",SUM('સમગ્ર પરિણામ '!I28,'સમગ્ર પરિણામ '!J28))</f>
        <v/>
      </c>
      <c r="E25" s="123" t="str">
        <f>IF('વિદ્યાર્થી માહિતી'!C23="","",SUM('સમગ્ર પરિણામ '!V28,'સમગ્ર પરિણામ '!W28))</f>
        <v/>
      </c>
      <c r="F25" s="124" t="str">
        <f>IF('વિદ્યાર્થી માહિતી'!C23="","",SUM('સમગ્ર પરિણામ '!AI28,'સમગ્ર પરિણામ '!AJ28))</f>
        <v/>
      </c>
      <c r="G25" s="125" t="str">
        <f>IF('વિદ્યાર્થી માહિતી'!C23="","",SUM('સમગ્ર પરિણામ '!AV28,'સમગ્ર પરિણામ '!AW28))</f>
        <v/>
      </c>
      <c r="H25" s="126" t="str">
        <f>IF('વિદ્યાર્થી માહિતી'!C23="","",SUM('સમગ્ર પરિણામ '!BI28,'સમગ્ર પરિણામ '!BJ28))</f>
        <v/>
      </c>
      <c r="I25" s="127" t="str">
        <f>IF('વિદ્યાર્થી માહિતી'!C23="","",SUM('સમગ્ર પરિણામ '!BV28,'સમગ્ર પરિણામ '!BW28))</f>
        <v/>
      </c>
      <c r="J25" s="128" t="str">
        <f>IF('વિદ્યાર્થી માહિતી'!C23="","",SUM('સમગ્ર પરિણામ '!CI28,'સમગ્ર પરિણામ '!CJ28))</f>
        <v/>
      </c>
      <c r="K25" s="129" t="str">
        <f>IF('વિદ્યાર્થી માહિતી'!C23="","",SUM(D25:J25))</f>
        <v/>
      </c>
      <c r="L25" s="130" t="str">
        <f>IF('વિદ્યાર્થી માહિતી'!C23="","",IF(D25&lt;33,"નાપાસ",IF(E25&lt;33,"નાપાસ",IF(F25&lt;33,"નાપાસ",IF(G25&lt;33,"નાપાસ",IF(H25&lt;33,"નાપાસ",IF(I25&lt;33,"નાપાસ",IF(J25&lt;33,"નાપાસ","પાસ"))))))))</f>
        <v/>
      </c>
      <c r="M25" s="130" t="str">
        <f>IF('વિદ્યાર્થી માહિતી'!C23="","",IF(L25="પાસ",K25,"NA"))</f>
        <v/>
      </c>
      <c r="N25" s="44" t="str">
        <f>IF('વિદ્યાર્થી માહિતી'!C23="","",IF(M25="NA","NA",RANK(M25,$M$4:$M$73,0)))</f>
        <v/>
      </c>
      <c r="O25" s="266" t="str">
        <f t="shared" si="0"/>
        <v/>
      </c>
      <c r="P25" s="266" t="str">
        <f>IF('વિદ્યાર્થી માહિતી'!C23="","",'વિદ્યાર્થી માહિતી'!J23)</f>
        <v/>
      </c>
      <c r="Q25" s="130" t="str">
        <f t="shared" si="1"/>
        <v/>
      </c>
    </row>
    <row r="26" spans="1:17" ht="23.25" customHeight="1" x14ac:dyDescent="0.2">
      <c r="A26" s="120">
        <f>'વિદ્યાર્થી માહિતી'!A24</f>
        <v>23</v>
      </c>
      <c r="B26" s="121">
        <f>'વિદ્યાર્થી માહિતી'!B24</f>
        <v>0</v>
      </c>
      <c r="C26" s="52" t="str">
        <f>IF('વિદ્યાર્થી માહિતી'!C24="","",'વિદ્યાર્થી માહિતી'!C24)</f>
        <v/>
      </c>
      <c r="D26" s="122" t="str">
        <f>IF('વિદ્યાર્થી માહિતી'!C24="","",SUM('સમગ્ર પરિણામ '!I29,'સમગ્ર પરિણામ '!J29))</f>
        <v/>
      </c>
      <c r="E26" s="123" t="str">
        <f>IF('વિદ્યાર્થી માહિતી'!C24="","",SUM('સમગ્ર પરિણામ '!V29,'સમગ્ર પરિણામ '!W29))</f>
        <v/>
      </c>
      <c r="F26" s="124" t="str">
        <f>IF('વિદ્યાર્થી માહિતી'!C24="","",SUM('સમગ્ર પરિણામ '!AI29,'સમગ્ર પરિણામ '!AJ29))</f>
        <v/>
      </c>
      <c r="G26" s="125" t="str">
        <f>IF('વિદ્યાર્થી માહિતી'!C24="","",SUM('સમગ્ર પરિણામ '!AV29,'સમગ્ર પરિણામ '!AW29))</f>
        <v/>
      </c>
      <c r="H26" s="126" t="str">
        <f>IF('વિદ્યાર્થી માહિતી'!C24="","",SUM('સમગ્ર પરિણામ '!BI29,'સમગ્ર પરિણામ '!BJ29))</f>
        <v/>
      </c>
      <c r="I26" s="127" t="str">
        <f>IF('વિદ્યાર્થી માહિતી'!C24="","",SUM('સમગ્ર પરિણામ '!BV29,'સમગ્ર પરિણામ '!BW29))</f>
        <v/>
      </c>
      <c r="J26" s="128" t="str">
        <f>IF('વિદ્યાર્થી માહિતી'!C24="","",SUM('સમગ્ર પરિણામ '!CI29,'સમગ્ર પરિણામ '!CJ29))</f>
        <v/>
      </c>
      <c r="K26" s="129" t="str">
        <f>IF('વિદ્યાર્થી માહિતી'!C24="","",SUM(D26:J26))</f>
        <v/>
      </c>
      <c r="L26" s="130" t="str">
        <f>IF('વિદ્યાર્થી માહિતી'!C24="","",IF(D26&lt;33,"નાપાસ",IF(E26&lt;33,"નાપાસ",IF(F26&lt;33,"નાપાસ",IF(G26&lt;33,"નાપાસ",IF(H26&lt;33,"નાપાસ",IF(I26&lt;33,"નાપાસ",IF(J26&lt;33,"નાપાસ","પાસ"))))))))</f>
        <v/>
      </c>
      <c r="M26" s="130" t="str">
        <f>IF('વિદ્યાર્થી માહિતી'!C24="","",IF(L26="પાસ",K26,"NA"))</f>
        <v/>
      </c>
      <c r="N26" s="44" t="str">
        <f>IF('વિદ્યાર્થી માહિતી'!C24="","",IF(M26="NA","NA",RANK(M26,$M$4:$M$73,0)))</f>
        <v/>
      </c>
      <c r="O26" s="266" t="str">
        <f t="shared" si="0"/>
        <v/>
      </c>
      <c r="P26" s="266" t="str">
        <f>IF('વિદ્યાર્થી માહિતી'!C24="","",'વિદ્યાર્થી માહિતી'!J24)</f>
        <v/>
      </c>
      <c r="Q26" s="130" t="str">
        <f t="shared" si="1"/>
        <v/>
      </c>
    </row>
    <row r="27" spans="1:17" ht="23.25" customHeight="1" x14ac:dyDescent="0.2">
      <c r="A27" s="120">
        <f>'વિદ્યાર્થી માહિતી'!A25</f>
        <v>24</v>
      </c>
      <c r="B27" s="121">
        <f>'વિદ્યાર્થી માહિતી'!B25</f>
        <v>0</v>
      </c>
      <c r="C27" s="52" t="str">
        <f>IF('વિદ્યાર્થી માહિતી'!C25="","",'વિદ્યાર્થી માહિતી'!C25)</f>
        <v/>
      </c>
      <c r="D27" s="122" t="str">
        <f>IF('વિદ્યાર્થી માહિતી'!C25="","",SUM('સમગ્ર પરિણામ '!I30,'સમગ્ર પરિણામ '!J30))</f>
        <v/>
      </c>
      <c r="E27" s="123" t="str">
        <f>IF('વિદ્યાર્થી માહિતી'!C25="","",SUM('સમગ્ર પરિણામ '!V30,'સમગ્ર પરિણામ '!W30))</f>
        <v/>
      </c>
      <c r="F27" s="124" t="str">
        <f>IF('વિદ્યાર્થી માહિતી'!C25="","",SUM('સમગ્ર પરિણામ '!AI30,'સમગ્ર પરિણામ '!AJ30))</f>
        <v/>
      </c>
      <c r="G27" s="125" t="str">
        <f>IF('વિદ્યાર્થી માહિતી'!C25="","",SUM('સમગ્ર પરિણામ '!AV30,'સમગ્ર પરિણામ '!AW30))</f>
        <v/>
      </c>
      <c r="H27" s="126" t="str">
        <f>IF('વિદ્યાર્થી માહિતી'!C25="","",SUM('સમગ્ર પરિણામ '!BI30,'સમગ્ર પરિણામ '!BJ30))</f>
        <v/>
      </c>
      <c r="I27" s="127" t="str">
        <f>IF('વિદ્યાર્થી માહિતી'!C25="","",SUM('સમગ્ર પરિણામ '!BV30,'સમગ્ર પરિણામ '!BW30))</f>
        <v/>
      </c>
      <c r="J27" s="128" t="str">
        <f>IF('વિદ્યાર્થી માહિતી'!C25="","",SUM('સમગ્ર પરિણામ '!CI30,'સમગ્ર પરિણામ '!CJ30))</f>
        <v/>
      </c>
      <c r="K27" s="129" t="str">
        <f>IF('વિદ્યાર્થી માહિતી'!C25="","",SUM(D27:J27))</f>
        <v/>
      </c>
      <c r="L27" s="130" t="str">
        <f>IF('વિદ્યાર્થી માહિતી'!C25="","",IF(D27&lt;33,"નાપાસ",IF(E27&lt;33,"નાપાસ",IF(F27&lt;33,"નાપાસ",IF(G27&lt;33,"નાપાસ",IF(H27&lt;33,"નાપાસ",IF(I27&lt;33,"નાપાસ",IF(J27&lt;33,"નાપાસ","પાસ"))))))))</f>
        <v/>
      </c>
      <c r="M27" s="130" t="str">
        <f>IF('વિદ્યાર્થી માહિતી'!C25="","",IF(L27="પાસ",K27,"NA"))</f>
        <v/>
      </c>
      <c r="N27" s="44" t="str">
        <f>IF('વિદ્યાર્થી માહિતી'!C25="","",IF(M27="NA","NA",RANK(M27,$M$4:$M$73,0)))</f>
        <v/>
      </c>
      <c r="O27" s="266" t="str">
        <f t="shared" si="0"/>
        <v/>
      </c>
      <c r="P27" s="266" t="str">
        <f>IF('વિદ્યાર્થી માહિતી'!C25="","",'વિદ્યાર્થી માહિતી'!J25)</f>
        <v/>
      </c>
      <c r="Q27" s="130" t="str">
        <f t="shared" si="1"/>
        <v/>
      </c>
    </row>
    <row r="28" spans="1:17" ht="23.25" customHeight="1" x14ac:dyDescent="0.2">
      <c r="A28" s="120">
        <f>'વિદ્યાર્થી માહિતી'!A26</f>
        <v>25</v>
      </c>
      <c r="B28" s="121">
        <f>'વિદ્યાર્થી માહિતી'!B26</f>
        <v>0</v>
      </c>
      <c r="C28" s="52" t="str">
        <f>IF('વિદ્યાર્થી માહિતી'!C26="","",'વિદ્યાર્થી માહિતી'!C26)</f>
        <v/>
      </c>
      <c r="D28" s="122" t="str">
        <f>IF('વિદ્યાર્થી માહિતી'!C26="","",SUM('સમગ્ર પરિણામ '!I31,'સમગ્ર પરિણામ '!J31))</f>
        <v/>
      </c>
      <c r="E28" s="123" t="str">
        <f>IF('વિદ્યાર્થી માહિતી'!C26="","",SUM('સમગ્ર પરિણામ '!V31,'સમગ્ર પરિણામ '!W31))</f>
        <v/>
      </c>
      <c r="F28" s="124" t="str">
        <f>IF('વિદ્યાર્થી માહિતી'!C26="","",SUM('સમગ્ર પરિણામ '!AI31,'સમગ્ર પરિણામ '!AJ31))</f>
        <v/>
      </c>
      <c r="G28" s="125" t="str">
        <f>IF('વિદ્યાર્થી માહિતી'!C26="","",SUM('સમગ્ર પરિણામ '!AV31,'સમગ્ર પરિણામ '!AW31))</f>
        <v/>
      </c>
      <c r="H28" s="126" t="str">
        <f>IF('વિદ્યાર્થી માહિતી'!C26="","",SUM('સમગ્ર પરિણામ '!BI31,'સમગ્ર પરિણામ '!BJ31))</f>
        <v/>
      </c>
      <c r="I28" s="127" t="str">
        <f>IF('વિદ્યાર્થી માહિતી'!C26="","",SUM('સમગ્ર પરિણામ '!BV31,'સમગ્ર પરિણામ '!BW31))</f>
        <v/>
      </c>
      <c r="J28" s="128" t="str">
        <f>IF('વિદ્યાર્થી માહિતી'!C26="","",SUM('સમગ્ર પરિણામ '!CI31,'સમગ્ર પરિણામ '!CJ31))</f>
        <v/>
      </c>
      <c r="K28" s="129" t="str">
        <f>IF('વિદ્યાર્થી માહિતી'!C26="","",SUM(D28:J28))</f>
        <v/>
      </c>
      <c r="L28" s="130" t="str">
        <f>IF('વિદ્યાર્થી માહિતી'!C26="","",IF(D28&lt;33,"નાપાસ",IF(E28&lt;33,"નાપાસ",IF(F28&lt;33,"નાપાસ",IF(G28&lt;33,"નાપાસ",IF(H28&lt;33,"નાપાસ",IF(I28&lt;33,"નાપાસ",IF(J28&lt;33,"નાપાસ","પાસ"))))))))</f>
        <v/>
      </c>
      <c r="M28" s="130" t="str">
        <f>IF('વિદ્યાર્થી માહિતી'!C26="","",IF(L28="પાસ",K28,"NA"))</f>
        <v/>
      </c>
      <c r="N28" s="44" t="str">
        <f>IF('વિદ્યાર્થી માહિતી'!C26="","",IF(M28="NA","NA",RANK(M28,$M$4:$M$73,0)))</f>
        <v/>
      </c>
      <c r="O28" s="266" t="str">
        <f t="shared" si="0"/>
        <v/>
      </c>
      <c r="P28" s="266" t="str">
        <f>IF('વિદ્યાર્થી માહિતી'!C26="","",'વિદ્યાર્થી માહિતી'!J26)</f>
        <v/>
      </c>
      <c r="Q28" s="130" t="str">
        <f t="shared" si="1"/>
        <v/>
      </c>
    </row>
    <row r="29" spans="1:17" ht="23.25" customHeight="1" x14ac:dyDescent="0.2">
      <c r="A29" s="120">
        <f>'વિદ્યાર્થી માહિતી'!A27</f>
        <v>26</v>
      </c>
      <c r="B29" s="121">
        <f>'વિદ્યાર્થી માહિતી'!B27</f>
        <v>0</v>
      </c>
      <c r="C29" s="52" t="str">
        <f>IF('વિદ્યાર્થી માહિતી'!C27="","",'વિદ્યાર્થી માહિતી'!C27)</f>
        <v/>
      </c>
      <c r="D29" s="122" t="str">
        <f>IF('વિદ્યાર્થી માહિતી'!C27="","",SUM('સમગ્ર પરિણામ '!I32,'સમગ્ર પરિણામ '!J32))</f>
        <v/>
      </c>
      <c r="E29" s="123" t="str">
        <f>IF('વિદ્યાર્થી માહિતી'!C27="","",SUM('સમગ્ર પરિણામ '!V32,'સમગ્ર પરિણામ '!W32))</f>
        <v/>
      </c>
      <c r="F29" s="124" t="str">
        <f>IF('વિદ્યાર્થી માહિતી'!C27="","",SUM('સમગ્ર પરિણામ '!AI32,'સમગ્ર પરિણામ '!AJ32))</f>
        <v/>
      </c>
      <c r="G29" s="125" t="str">
        <f>IF('વિદ્યાર્થી માહિતી'!C27="","",SUM('સમગ્ર પરિણામ '!AV32,'સમગ્ર પરિણામ '!AW32))</f>
        <v/>
      </c>
      <c r="H29" s="126" t="str">
        <f>IF('વિદ્યાર્થી માહિતી'!C27="","",SUM('સમગ્ર પરિણામ '!BI32,'સમગ્ર પરિણામ '!BJ32))</f>
        <v/>
      </c>
      <c r="I29" s="127" t="str">
        <f>IF('વિદ્યાર્થી માહિતી'!C27="","",SUM('સમગ્ર પરિણામ '!BV32,'સમગ્ર પરિણામ '!BW32))</f>
        <v/>
      </c>
      <c r="J29" s="128" t="str">
        <f>IF('વિદ્યાર્થી માહિતી'!C27="","",SUM('સમગ્ર પરિણામ '!CI32,'સમગ્ર પરિણામ '!CJ32))</f>
        <v/>
      </c>
      <c r="K29" s="129" t="str">
        <f>IF('વિદ્યાર્થી માહિતી'!C27="","",SUM(D29:J29))</f>
        <v/>
      </c>
      <c r="L29" s="130" t="str">
        <f>IF('વિદ્યાર્થી માહિતી'!C27="","",IF(D29&lt;33,"નાપાસ",IF(E29&lt;33,"નાપાસ",IF(F29&lt;33,"નાપાસ",IF(G29&lt;33,"નાપાસ",IF(H29&lt;33,"નાપાસ",IF(I29&lt;33,"નાપાસ",IF(J29&lt;33,"નાપાસ","પાસ"))))))))</f>
        <v/>
      </c>
      <c r="M29" s="130" t="str">
        <f>IF('વિદ્યાર્થી માહિતી'!C27="","",IF(L29="પાસ",K29,"NA"))</f>
        <v/>
      </c>
      <c r="N29" s="44" t="str">
        <f>IF('વિદ્યાર્થી માહિતી'!C27="","",IF(M29="NA","NA",RANK(M29,$M$4:$M$73,0)))</f>
        <v/>
      </c>
      <c r="O29" s="266" t="str">
        <f t="shared" si="0"/>
        <v/>
      </c>
      <c r="P29" s="266" t="str">
        <f>IF('વિદ્યાર્થી માહિતી'!C27="","",'વિદ્યાર્થી માહિતી'!J27)</f>
        <v/>
      </c>
      <c r="Q29" s="130" t="str">
        <f t="shared" si="1"/>
        <v/>
      </c>
    </row>
    <row r="30" spans="1:17" ht="23.25" customHeight="1" x14ac:dyDescent="0.2">
      <c r="A30" s="120">
        <f>'વિદ્યાર્થી માહિતી'!A28</f>
        <v>27</v>
      </c>
      <c r="B30" s="121">
        <f>'વિદ્યાર્થી માહિતી'!B28</f>
        <v>0</v>
      </c>
      <c r="C30" s="52" t="str">
        <f>IF('વિદ્યાર્થી માહિતી'!C28="","",'વિદ્યાર્થી માહિતી'!C28)</f>
        <v/>
      </c>
      <c r="D30" s="122" t="str">
        <f>IF('વિદ્યાર્થી માહિતી'!C28="","",SUM('સમગ્ર પરિણામ '!I33,'સમગ્ર પરિણામ '!J33))</f>
        <v/>
      </c>
      <c r="E30" s="123" t="str">
        <f>IF('વિદ્યાર્થી માહિતી'!C28="","",SUM('સમગ્ર પરિણામ '!V33,'સમગ્ર પરિણામ '!W33))</f>
        <v/>
      </c>
      <c r="F30" s="124" t="str">
        <f>IF('વિદ્યાર્થી માહિતી'!C28="","",SUM('સમગ્ર પરિણામ '!AI33,'સમગ્ર પરિણામ '!AJ33))</f>
        <v/>
      </c>
      <c r="G30" s="125" t="str">
        <f>IF('વિદ્યાર્થી માહિતી'!C28="","",SUM('સમગ્ર પરિણામ '!AV33,'સમગ્ર પરિણામ '!AW33))</f>
        <v/>
      </c>
      <c r="H30" s="126" t="str">
        <f>IF('વિદ્યાર્થી માહિતી'!C28="","",SUM('સમગ્ર પરિણામ '!BI33,'સમગ્ર પરિણામ '!BJ33))</f>
        <v/>
      </c>
      <c r="I30" s="127" t="str">
        <f>IF('વિદ્યાર્થી માહિતી'!C28="","",SUM('સમગ્ર પરિણામ '!BV33,'સમગ્ર પરિણામ '!BW33))</f>
        <v/>
      </c>
      <c r="J30" s="128" t="str">
        <f>IF('વિદ્યાર્થી માહિતી'!C28="","",SUM('સમગ્ર પરિણામ '!CI33,'સમગ્ર પરિણામ '!CJ33))</f>
        <v/>
      </c>
      <c r="K30" s="129" t="str">
        <f>IF('વિદ્યાર્થી માહિતી'!C28="","",SUM(D30:J30))</f>
        <v/>
      </c>
      <c r="L30" s="130" t="str">
        <f>IF('વિદ્યાર્થી માહિતી'!C28="","",IF(D30&lt;33,"નાપાસ",IF(E30&lt;33,"નાપાસ",IF(F30&lt;33,"નાપાસ",IF(G30&lt;33,"નાપાસ",IF(H30&lt;33,"નાપાસ",IF(I30&lt;33,"નાપાસ",IF(J30&lt;33,"નાપાસ","પાસ"))))))))</f>
        <v/>
      </c>
      <c r="M30" s="130" t="str">
        <f>IF('વિદ્યાર્થી માહિતી'!C28="","",IF(L30="પાસ",K30,"NA"))</f>
        <v/>
      </c>
      <c r="N30" s="44" t="str">
        <f>IF('વિદ્યાર્થી માહિતી'!C28="","",IF(M30="NA","NA",RANK(M30,$M$4:$M$73,0)))</f>
        <v/>
      </c>
      <c r="O30" s="266" t="str">
        <f t="shared" si="0"/>
        <v/>
      </c>
      <c r="P30" s="266" t="str">
        <f>IF('વિદ્યાર્થી માહિતી'!C28="","",'વિદ્યાર્થી માહિતી'!J28)</f>
        <v/>
      </c>
      <c r="Q30" s="130" t="str">
        <f t="shared" si="1"/>
        <v/>
      </c>
    </row>
    <row r="31" spans="1:17" ht="23.25" customHeight="1" x14ac:dyDescent="0.2">
      <c r="A31" s="120">
        <f>'વિદ્યાર્થી માહિતી'!A29</f>
        <v>28</v>
      </c>
      <c r="B31" s="121">
        <f>'વિદ્યાર્થી માહિતી'!B29</f>
        <v>0</v>
      </c>
      <c r="C31" s="52" t="str">
        <f>IF('વિદ્યાર્થી માહિતી'!C29="","",'વિદ્યાર્થી માહિતી'!C29)</f>
        <v/>
      </c>
      <c r="D31" s="122" t="str">
        <f>IF('વિદ્યાર્થી માહિતી'!C29="","",SUM('સમગ્ર પરિણામ '!I34,'સમગ્ર પરિણામ '!J34))</f>
        <v/>
      </c>
      <c r="E31" s="123" t="str">
        <f>IF('વિદ્યાર્થી માહિતી'!C29="","",SUM('સમગ્ર પરિણામ '!V34,'સમગ્ર પરિણામ '!W34))</f>
        <v/>
      </c>
      <c r="F31" s="124" t="str">
        <f>IF('વિદ્યાર્થી માહિતી'!C29="","",SUM('સમગ્ર પરિણામ '!AI34,'સમગ્ર પરિણામ '!AJ34))</f>
        <v/>
      </c>
      <c r="G31" s="125" t="str">
        <f>IF('વિદ્યાર્થી માહિતી'!C29="","",SUM('સમગ્ર પરિણામ '!AV34,'સમગ્ર પરિણામ '!AW34))</f>
        <v/>
      </c>
      <c r="H31" s="126" t="str">
        <f>IF('વિદ્યાર્થી માહિતી'!C29="","",SUM('સમગ્ર પરિણામ '!BI34,'સમગ્ર પરિણામ '!BJ34))</f>
        <v/>
      </c>
      <c r="I31" s="127" t="str">
        <f>IF('વિદ્યાર્થી માહિતી'!C29="","",SUM('સમગ્ર પરિણામ '!BV34,'સમગ્ર પરિણામ '!BW34))</f>
        <v/>
      </c>
      <c r="J31" s="128" t="str">
        <f>IF('વિદ્યાર્થી માહિતી'!C29="","",SUM('સમગ્ર પરિણામ '!CI34,'સમગ્ર પરિણામ '!CJ34))</f>
        <v/>
      </c>
      <c r="K31" s="129" t="str">
        <f>IF('વિદ્યાર્થી માહિતી'!C29="","",SUM(D31:J31))</f>
        <v/>
      </c>
      <c r="L31" s="130" t="str">
        <f>IF('વિદ્યાર્થી માહિતી'!C29="","",IF(D31&lt;33,"નાપાસ",IF(E31&lt;33,"નાપાસ",IF(F31&lt;33,"નાપાસ",IF(G31&lt;33,"નાપાસ",IF(H31&lt;33,"નાપાસ",IF(I31&lt;33,"નાપાસ",IF(J31&lt;33,"નાપાસ","પાસ"))))))))</f>
        <v/>
      </c>
      <c r="M31" s="130" t="str">
        <f>IF('વિદ્યાર્થી માહિતી'!C29="","",IF(L31="પાસ",K31,"NA"))</f>
        <v/>
      </c>
      <c r="N31" s="44" t="str">
        <f>IF('વિદ્યાર્થી માહિતી'!C29="","",IF(M31="NA","NA",RANK(M31,$M$4:$M$73,0)))</f>
        <v/>
      </c>
      <c r="O31" s="266" t="str">
        <f t="shared" si="0"/>
        <v/>
      </c>
      <c r="P31" s="266" t="str">
        <f>IF('વિદ્યાર્થી માહિતી'!C29="","",'વિદ્યાર્થી માહિતી'!J29)</f>
        <v/>
      </c>
      <c r="Q31" s="130" t="str">
        <f t="shared" si="1"/>
        <v/>
      </c>
    </row>
    <row r="32" spans="1:17" ht="23.25" customHeight="1" x14ac:dyDescent="0.2">
      <c r="A32" s="120">
        <f>'વિદ્યાર્થી માહિતી'!A30</f>
        <v>29</v>
      </c>
      <c r="B32" s="121">
        <f>'વિદ્યાર્થી માહિતી'!B30</f>
        <v>0</v>
      </c>
      <c r="C32" s="52" t="str">
        <f>IF('વિદ્યાર્થી માહિતી'!C30="","",'વિદ્યાર્થી માહિતી'!C30)</f>
        <v/>
      </c>
      <c r="D32" s="122" t="str">
        <f>IF('વિદ્યાર્થી માહિતી'!C30="","",SUM('સમગ્ર પરિણામ '!I35,'સમગ્ર પરિણામ '!J35))</f>
        <v/>
      </c>
      <c r="E32" s="123" t="str">
        <f>IF('વિદ્યાર્થી માહિતી'!C30="","",SUM('સમગ્ર પરિણામ '!V35,'સમગ્ર પરિણામ '!W35))</f>
        <v/>
      </c>
      <c r="F32" s="124" t="str">
        <f>IF('વિદ્યાર્થી માહિતી'!C30="","",SUM('સમગ્ર પરિણામ '!AI35,'સમગ્ર પરિણામ '!AJ35))</f>
        <v/>
      </c>
      <c r="G32" s="125" t="str">
        <f>IF('વિદ્યાર્થી માહિતી'!C30="","",SUM('સમગ્ર પરિણામ '!AV35,'સમગ્ર પરિણામ '!AW35))</f>
        <v/>
      </c>
      <c r="H32" s="126" t="str">
        <f>IF('વિદ્યાર્થી માહિતી'!C30="","",SUM('સમગ્ર પરિણામ '!BI35,'સમગ્ર પરિણામ '!BJ35))</f>
        <v/>
      </c>
      <c r="I32" s="127" t="str">
        <f>IF('વિદ્યાર્થી માહિતી'!C30="","",SUM('સમગ્ર પરિણામ '!BV35,'સમગ્ર પરિણામ '!BW35))</f>
        <v/>
      </c>
      <c r="J32" s="128" t="str">
        <f>IF('વિદ્યાર્થી માહિતી'!C30="","",SUM('સમગ્ર પરિણામ '!CI35,'સમગ્ર પરિણામ '!CJ35))</f>
        <v/>
      </c>
      <c r="K32" s="129" t="str">
        <f>IF('વિદ્યાર્થી માહિતી'!C30="","",SUM(D32:J32))</f>
        <v/>
      </c>
      <c r="L32" s="130" t="str">
        <f>IF('વિદ્યાર્થી માહિતી'!C30="","",IF(D32&lt;33,"નાપાસ",IF(E32&lt;33,"નાપાસ",IF(F32&lt;33,"નાપાસ",IF(G32&lt;33,"નાપાસ",IF(H32&lt;33,"નાપાસ",IF(I32&lt;33,"નાપાસ",IF(J32&lt;33,"નાપાસ","પાસ"))))))))</f>
        <v/>
      </c>
      <c r="M32" s="130" t="str">
        <f>IF('વિદ્યાર્થી માહિતી'!C30="","",IF(L32="પાસ",K32,"NA"))</f>
        <v/>
      </c>
      <c r="N32" s="44" t="str">
        <f>IF('વિદ્યાર્થી માહિતી'!C30="","",IF(M32="NA","NA",RANK(M32,$M$4:$M$73,0)))</f>
        <v/>
      </c>
      <c r="O32" s="266" t="str">
        <f t="shared" si="0"/>
        <v/>
      </c>
      <c r="P32" s="266" t="str">
        <f>IF('વિદ્યાર્થી માહિતી'!C30="","",'વિદ્યાર્થી માહિતી'!J30)</f>
        <v/>
      </c>
      <c r="Q32" s="130" t="str">
        <f t="shared" si="1"/>
        <v/>
      </c>
    </row>
    <row r="33" spans="1:17" ht="23.25" customHeight="1" x14ac:dyDescent="0.2">
      <c r="A33" s="120">
        <f>'વિદ્યાર્થી માહિતી'!A31</f>
        <v>30</v>
      </c>
      <c r="B33" s="121">
        <f>'વિદ્યાર્થી માહિતી'!B31</f>
        <v>0</v>
      </c>
      <c r="C33" s="52" t="str">
        <f>IF('વિદ્યાર્થી માહિતી'!C31="","",'વિદ્યાર્થી માહિતી'!C31)</f>
        <v/>
      </c>
      <c r="D33" s="122" t="str">
        <f>IF('વિદ્યાર્થી માહિતી'!C31="","",SUM('સમગ્ર પરિણામ '!I36,'સમગ્ર પરિણામ '!J36))</f>
        <v/>
      </c>
      <c r="E33" s="123" t="str">
        <f>IF('વિદ્યાર્થી માહિતી'!C31="","",SUM('સમગ્ર પરિણામ '!V36,'સમગ્ર પરિણામ '!W36))</f>
        <v/>
      </c>
      <c r="F33" s="124" t="str">
        <f>IF('વિદ્યાર્થી માહિતી'!C31="","",SUM('સમગ્ર પરિણામ '!AI36,'સમગ્ર પરિણામ '!AJ36))</f>
        <v/>
      </c>
      <c r="G33" s="125" t="str">
        <f>IF('વિદ્યાર્થી માહિતી'!C31="","",SUM('સમગ્ર પરિણામ '!AV36,'સમગ્ર પરિણામ '!AW36))</f>
        <v/>
      </c>
      <c r="H33" s="126" t="str">
        <f>IF('વિદ્યાર્થી માહિતી'!C31="","",SUM('સમગ્ર પરિણામ '!BI36,'સમગ્ર પરિણામ '!BJ36))</f>
        <v/>
      </c>
      <c r="I33" s="127" t="str">
        <f>IF('વિદ્યાર્થી માહિતી'!C31="","",SUM('સમગ્ર પરિણામ '!BV36,'સમગ્ર પરિણામ '!BW36))</f>
        <v/>
      </c>
      <c r="J33" s="128" t="str">
        <f>IF('વિદ્યાર્થી માહિતી'!C31="","",SUM('સમગ્ર પરિણામ '!CI36,'સમગ્ર પરિણામ '!CJ36))</f>
        <v/>
      </c>
      <c r="K33" s="129" t="str">
        <f>IF('વિદ્યાર્થી માહિતી'!C31="","",SUM(D33:J33))</f>
        <v/>
      </c>
      <c r="L33" s="130" t="str">
        <f>IF('વિદ્યાર્થી માહિતી'!C31="","",IF(D33&lt;33,"નાપાસ",IF(E33&lt;33,"નાપાસ",IF(F33&lt;33,"નાપાસ",IF(G33&lt;33,"નાપાસ",IF(H33&lt;33,"નાપાસ",IF(I33&lt;33,"નાપાસ",IF(J33&lt;33,"નાપાસ","પાસ"))))))))</f>
        <v/>
      </c>
      <c r="M33" s="130" t="str">
        <f>IF('વિદ્યાર્થી માહિતી'!C31="","",IF(L33="પાસ",K33,"NA"))</f>
        <v/>
      </c>
      <c r="N33" s="44" t="str">
        <f>IF('વિદ્યાર્થી માહિતી'!C31="","",IF(M33="NA","NA",RANK(M33,$M$4:$M$73,0)))</f>
        <v/>
      </c>
      <c r="O33" s="266" t="str">
        <f t="shared" si="0"/>
        <v/>
      </c>
      <c r="P33" s="266" t="str">
        <f>IF('વિદ્યાર્થી માહિતી'!C31="","",'વિદ્યાર્થી માહિતી'!J31)</f>
        <v/>
      </c>
      <c r="Q33" s="130" t="str">
        <f t="shared" si="1"/>
        <v/>
      </c>
    </row>
    <row r="34" spans="1:17" ht="23.25" customHeight="1" x14ac:dyDescent="0.2">
      <c r="A34" s="120">
        <f>'વિદ્યાર્થી માહિતી'!A32</f>
        <v>31</v>
      </c>
      <c r="B34" s="121">
        <f>'વિદ્યાર્થી માહિતી'!B32</f>
        <v>0</v>
      </c>
      <c r="C34" s="52" t="str">
        <f>IF('વિદ્યાર્થી માહિતી'!C32="","",'વિદ્યાર્થી માહિતી'!C32)</f>
        <v/>
      </c>
      <c r="D34" s="122" t="str">
        <f>IF('વિદ્યાર્થી માહિતી'!C32="","",SUM('સમગ્ર પરિણામ '!I37,'સમગ્ર પરિણામ '!J37))</f>
        <v/>
      </c>
      <c r="E34" s="123" t="str">
        <f>IF('વિદ્યાર્થી માહિતી'!C32="","",SUM('સમગ્ર પરિણામ '!V37,'સમગ્ર પરિણામ '!W37))</f>
        <v/>
      </c>
      <c r="F34" s="124" t="str">
        <f>IF('વિદ્યાર્થી માહિતી'!C32="","",SUM('સમગ્ર પરિણામ '!AI37,'સમગ્ર પરિણામ '!AJ37))</f>
        <v/>
      </c>
      <c r="G34" s="125" t="str">
        <f>IF('વિદ્યાર્થી માહિતી'!C32="","",SUM('સમગ્ર પરિણામ '!AV37,'સમગ્ર પરિણામ '!AW37))</f>
        <v/>
      </c>
      <c r="H34" s="126" t="str">
        <f>IF('વિદ્યાર્થી માહિતી'!C32="","",SUM('સમગ્ર પરિણામ '!BI37,'સમગ્ર પરિણામ '!BJ37))</f>
        <v/>
      </c>
      <c r="I34" s="127" t="str">
        <f>IF('વિદ્યાર્થી માહિતી'!C32="","",SUM('સમગ્ર પરિણામ '!BV37,'સમગ્ર પરિણામ '!BW37))</f>
        <v/>
      </c>
      <c r="J34" s="128" t="str">
        <f>IF('વિદ્યાર્થી માહિતી'!C32="","",SUM('સમગ્ર પરિણામ '!CI37,'સમગ્ર પરિણામ '!CJ37))</f>
        <v/>
      </c>
      <c r="K34" s="129" t="str">
        <f>IF('વિદ્યાર્થી માહિતી'!C32="","",SUM(D34:J34))</f>
        <v/>
      </c>
      <c r="L34" s="130" t="str">
        <f>IF('વિદ્યાર્થી માહિતી'!C32="","",IF(D34&lt;33,"નાપાસ",IF(E34&lt;33,"નાપાસ",IF(F34&lt;33,"નાપાસ",IF(G34&lt;33,"નાપાસ",IF(H34&lt;33,"નાપાસ",IF(I34&lt;33,"નાપાસ",IF(J34&lt;33,"નાપાસ","પાસ"))))))))</f>
        <v/>
      </c>
      <c r="M34" s="130" t="str">
        <f>IF('વિદ્યાર્થી માહિતી'!C32="","",IF(L34="પાસ",K34,"NA"))</f>
        <v/>
      </c>
      <c r="N34" s="44" t="str">
        <f>IF('વિદ્યાર્થી માહિતી'!C32="","",IF(M34="NA","NA",RANK(M34,$M$4:$M$73,0)))</f>
        <v/>
      </c>
      <c r="O34" s="266" t="str">
        <f t="shared" si="0"/>
        <v/>
      </c>
      <c r="P34" s="266" t="str">
        <f>IF('વિદ્યાર્થી માહિતી'!C32="","",'વિદ્યાર્થી માહિતી'!J32)</f>
        <v/>
      </c>
      <c r="Q34" s="130" t="str">
        <f t="shared" si="1"/>
        <v/>
      </c>
    </row>
    <row r="35" spans="1:17" ht="23.25" customHeight="1" x14ac:dyDescent="0.2">
      <c r="A35" s="120">
        <f>'વિદ્યાર્થી માહિતી'!A33</f>
        <v>32</v>
      </c>
      <c r="B35" s="121">
        <f>'વિદ્યાર્થી માહિતી'!B33</f>
        <v>0</v>
      </c>
      <c r="C35" s="52" t="str">
        <f>IF('વિદ્યાર્થી માહિતી'!C33="","",'વિદ્યાર્થી માહિતી'!C33)</f>
        <v/>
      </c>
      <c r="D35" s="122" t="str">
        <f>IF('વિદ્યાર્થી માહિતી'!C33="","",SUM('સમગ્ર પરિણામ '!I38,'સમગ્ર પરિણામ '!J38))</f>
        <v/>
      </c>
      <c r="E35" s="123" t="str">
        <f>IF('વિદ્યાર્થી માહિતી'!C33="","",SUM('સમગ્ર પરિણામ '!V38,'સમગ્ર પરિણામ '!W38))</f>
        <v/>
      </c>
      <c r="F35" s="124" t="str">
        <f>IF('વિદ્યાર્થી માહિતી'!C33="","",SUM('સમગ્ર પરિણામ '!AI38,'સમગ્ર પરિણામ '!AJ38))</f>
        <v/>
      </c>
      <c r="G35" s="125" t="str">
        <f>IF('વિદ્યાર્થી માહિતી'!C33="","",SUM('સમગ્ર પરિણામ '!AV38,'સમગ્ર પરિણામ '!AW38))</f>
        <v/>
      </c>
      <c r="H35" s="126" t="str">
        <f>IF('વિદ્યાર્થી માહિતી'!C33="","",SUM('સમગ્ર પરિણામ '!BI38,'સમગ્ર પરિણામ '!BJ38))</f>
        <v/>
      </c>
      <c r="I35" s="127" t="str">
        <f>IF('વિદ્યાર્થી માહિતી'!C33="","",SUM('સમગ્ર પરિણામ '!BV38,'સમગ્ર પરિણામ '!BW38))</f>
        <v/>
      </c>
      <c r="J35" s="128" t="str">
        <f>IF('વિદ્યાર્થી માહિતી'!C33="","",SUM('સમગ્ર પરિણામ '!CI38,'સમગ્ર પરિણામ '!CJ38))</f>
        <v/>
      </c>
      <c r="K35" s="129" t="str">
        <f>IF('વિદ્યાર્થી માહિતી'!C33="","",SUM(D35:J35))</f>
        <v/>
      </c>
      <c r="L35" s="130" t="str">
        <f>IF('વિદ્યાર્થી માહિતી'!C33="","",IF(D35&lt;33,"નાપાસ",IF(E35&lt;33,"નાપાસ",IF(F35&lt;33,"નાપાસ",IF(G35&lt;33,"નાપાસ",IF(H35&lt;33,"નાપાસ",IF(I35&lt;33,"નાપાસ",IF(J35&lt;33,"નાપાસ","પાસ"))))))))</f>
        <v/>
      </c>
      <c r="M35" s="130" t="str">
        <f>IF('વિદ્યાર્થી માહિતી'!C33="","",IF(L35="પાસ",K35,"NA"))</f>
        <v/>
      </c>
      <c r="N35" s="44" t="str">
        <f>IF('વિદ્યાર્થી માહિતી'!C33="","",IF(M35="NA","NA",RANK(M35,$M$4:$M$73,0)))</f>
        <v/>
      </c>
      <c r="O35" s="266" t="str">
        <f t="shared" si="0"/>
        <v/>
      </c>
      <c r="P35" s="266" t="str">
        <f>IF('વિદ્યાર્થી માહિતી'!C33="","",'વિદ્યાર્થી માહિતી'!J33)</f>
        <v/>
      </c>
      <c r="Q35" s="130" t="str">
        <f t="shared" si="1"/>
        <v/>
      </c>
    </row>
    <row r="36" spans="1:17" ht="23.25" customHeight="1" x14ac:dyDescent="0.2">
      <c r="A36" s="120">
        <f>'વિદ્યાર્થી માહિતી'!A34</f>
        <v>33</v>
      </c>
      <c r="B36" s="121">
        <f>'વિદ્યાર્થી માહિતી'!B34</f>
        <v>0</v>
      </c>
      <c r="C36" s="52" t="str">
        <f>IF('વિદ્યાર્થી માહિતી'!C34="","",'વિદ્યાર્થી માહિતી'!C34)</f>
        <v/>
      </c>
      <c r="D36" s="122" t="str">
        <f>IF('વિદ્યાર્થી માહિતી'!C34="","",SUM('સમગ્ર પરિણામ '!I39,'સમગ્ર પરિણામ '!J39))</f>
        <v/>
      </c>
      <c r="E36" s="123" t="str">
        <f>IF('વિદ્યાર્થી માહિતી'!C34="","",SUM('સમગ્ર પરિણામ '!V39,'સમગ્ર પરિણામ '!W39))</f>
        <v/>
      </c>
      <c r="F36" s="124" t="str">
        <f>IF('વિદ્યાર્થી માહિતી'!C34="","",SUM('સમગ્ર પરિણામ '!AI39,'સમગ્ર પરિણામ '!AJ39))</f>
        <v/>
      </c>
      <c r="G36" s="125" t="str">
        <f>IF('વિદ્યાર્થી માહિતી'!C34="","",SUM('સમગ્ર પરિણામ '!AV39,'સમગ્ર પરિણામ '!AW39))</f>
        <v/>
      </c>
      <c r="H36" s="126" t="str">
        <f>IF('વિદ્યાર્થી માહિતી'!C34="","",SUM('સમગ્ર પરિણામ '!BI39,'સમગ્ર પરિણામ '!BJ39))</f>
        <v/>
      </c>
      <c r="I36" s="127" t="str">
        <f>IF('વિદ્યાર્થી માહિતી'!C34="","",SUM('સમગ્ર પરિણામ '!BV39,'સમગ્ર પરિણામ '!BW39))</f>
        <v/>
      </c>
      <c r="J36" s="128" t="str">
        <f>IF('વિદ્યાર્થી માહિતી'!C34="","",SUM('સમગ્ર પરિણામ '!CI39,'સમગ્ર પરિણામ '!CJ39))</f>
        <v/>
      </c>
      <c r="K36" s="129" t="str">
        <f>IF('વિદ્યાર્થી માહિતી'!C34="","",SUM(D36:J36))</f>
        <v/>
      </c>
      <c r="L36" s="130" t="str">
        <f>IF('વિદ્યાર્થી માહિતી'!C34="","",IF(D36&lt;33,"નાપાસ",IF(E36&lt;33,"નાપાસ",IF(F36&lt;33,"નાપાસ",IF(G36&lt;33,"નાપાસ",IF(H36&lt;33,"નાપાસ",IF(I36&lt;33,"નાપાસ",IF(J36&lt;33,"નાપાસ","પાસ"))))))))</f>
        <v/>
      </c>
      <c r="M36" s="130" t="str">
        <f>IF('વિદ્યાર્થી માહિતી'!C34="","",IF(L36="પાસ",K36,"NA"))</f>
        <v/>
      </c>
      <c r="N36" s="44" t="str">
        <f>IF('વિદ્યાર્થી માહિતી'!C34="","",IF(M36="NA","NA",RANK(M36,$M$4:$M$73,0)))</f>
        <v/>
      </c>
      <c r="O36" s="266" t="str">
        <f t="shared" si="0"/>
        <v/>
      </c>
      <c r="P36" s="266" t="str">
        <f>IF('વિદ્યાર્થી માહિતી'!C34="","",'વિદ્યાર્થી માહિતી'!J34)</f>
        <v/>
      </c>
      <c r="Q36" s="130" t="str">
        <f t="shared" si="1"/>
        <v/>
      </c>
    </row>
    <row r="37" spans="1:17" ht="23.25" customHeight="1" x14ac:dyDescent="0.2">
      <c r="A37" s="120">
        <f>'વિદ્યાર્થી માહિતી'!A35</f>
        <v>34</v>
      </c>
      <c r="B37" s="121">
        <f>'વિદ્યાર્થી માહિતી'!B35</f>
        <v>0</v>
      </c>
      <c r="C37" s="52" t="str">
        <f>IF('વિદ્યાર્થી માહિતી'!C35="","",'વિદ્યાર્થી માહિતી'!C35)</f>
        <v/>
      </c>
      <c r="D37" s="122" t="str">
        <f>IF('વિદ્યાર્થી માહિતી'!C35="","",SUM('સમગ્ર પરિણામ '!I40,'સમગ્ર પરિણામ '!J40))</f>
        <v/>
      </c>
      <c r="E37" s="123" t="str">
        <f>IF('વિદ્યાર્થી માહિતી'!C35="","",SUM('સમગ્ર પરિણામ '!V40,'સમગ્ર પરિણામ '!W40))</f>
        <v/>
      </c>
      <c r="F37" s="124" t="str">
        <f>IF('વિદ્યાર્થી માહિતી'!C35="","",SUM('સમગ્ર પરિણામ '!AI40,'સમગ્ર પરિણામ '!AJ40))</f>
        <v/>
      </c>
      <c r="G37" s="125" t="str">
        <f>IF('વિદ્યાર્થી માહિતી'!C35="","",SUM('સમગ્ર પરિણામ '!AV40,'સમગ્ર પરિણામ '!AW40))</f>
        <v/>
      </c>
      <c r="H37" s="126" t="str">
        <f>IF('વિદ્યાર્થી માહિતી'!C35="","",SUM('સમગ્ર પરિણામ '!BI40,'સમગ્ર પરિણામ '!BJ40))</f>
        <v/>
      </c>
      <c r="I37" s="127" t="str">
        <f>IF('વિદ્યાર્થી માહિતી'!C35="","",SUM('સમગ્ર પરિણામ '!BV40,'સમગ્ર પરિણામ '!BW40))</f>
        <v/>
      </c>
      <c r="J37" s="128" t="str">
        <f>IF('વિદ્યાર્થી માહિતી'!C35="","",SUM('સમગ્ર પરિણામ '!CI40,'સમગ્ર પરિણામ '!CJ40))</f>
        <v/>
      </c>
      <c r="K37" s="129" t="str">
        <f>IF('વિદ્યાર્થી માહિતી'!C35="","",SUM(D37:J37))</f>
        <v/>
      </c>
      <c r="L37" s="130" t="str">
        <f>IF('વિદ્યાર્થી માહિતી'!C35="","",IF(D37&lt;33,"નાપાસ",IF(E37&lt;33,"નાપાસ",IF(F37&lt;33,"નાપાસ",IF(G37&lt;33,"નાપાસ",IF(H37&lt;33,"નાપાસ",IF(I37&lt;33,"નાપાસ",IF(J37&lt;33,"નાપાસ","પાસ"))))))))</f>
        <v/>
      </c>
      <c r="M37" s="130" t="str">
        <f>IF('વિદ્યાર્થી માહિતી'!C35="","",IF(L37="પાસ",K37,"NA"))</f>
        <v/>
      </c>
      <c r="N37" s="44" t="str">
        <f>IF('વિદ્યાર્થી માહિતી'!C35="","",IF(M37="NA","NA",RANK(M37,$M$4:$M$73,0)))</f>
        <v/>
      </c>
      <c r="O37" s="266" t="str">
        <f t="shared" si="0"/>
        <v/>
      </c>
      <c r="P37" s="266" t="str">
        <f>IF('વિદ્યાર્થી માહિતી'!C35="","",'વિદ્યાર્થી માહિતી'!J35)</f>
        <v/>
      </c>
      <c r="Q37" s="130" t="str">
        <f t="shared" si="1"/>
        <v/>
      </c>
    </row>
    <row r="38" spans="1:17" ht="23.25" customHeight="1" x14ac:dyDescent="0.2">
      <c r="A38" s="120">
        <f>'વિદ્યાર્થી માહિતી'!A36</f>
        <v>35</v>
      </c>
      <c r="B38" s="121">
        <f>'વિદ્યાર્થી માહિતી'!B36</f>
        <v>0</v>
      </c>
      <c r="C38" s="52" t="str">
        <f>IF('વિદ્યાર્થી માહિતી'!C36="","",'વિદ્યાર્થી માહિતી'!C36)</f>
        <v/>
      </c>
      <c r="D38" s="122" t="str">
        <f>IF('વિદ્યાર્થી માહિતી'!C36="","",SUM('સમગ્ર પરિણામ '!I41,'સમગ્ર પરિણામ '!J41))</f>
        <v/>
      </c>
      <c r="E38" s="123" t="str">
        <f>IF('વિદ્યાર્થી માહિતી'!C36="","",SUM('સમગ્ર પરિણામ '!V41,'સમગ્ર પરિણામ '!W41))</f>
        <v/>
      </c>
      <c r="F38" s="124" t="str">
        <f>IF('વિદ્યાર્થી માહિતી'!C36="","",SUM('સમગ્ર પરિણામ '!AI41,'સમગ્ર પરિણામ '!AJ41))</f>
        <v/>
      </c>
      <c r="G38" s="125" t="str">
        <f>IF('વિદ્યાર્થી માહિતી'!C36="","",SUM('સમગ્ર પરિણામ '!AV41,'સમગ્ર પરિણામ '!AW41))</f>
        <v/>
      </c>
      <c r="H38" s="126" t="str">
        <f>IF('વિદ્યાર્થી માહિતી'!C36="","",SUM('સમગ્ર પરિણામ '!BI41,'સમગ્ર પરિણામ '!BJ41))</f>
        <v/>
      </c>
      <c r="I38" s="127" t="str">
        <f>IF('વિદ્યાર્થી માહિતી'!C36="","",SUM('સમગ્ર પરિણામ '!BV41,'સમગ્ર પરિણામ '!BW41))</f>
        <v/>
      </c>
      <c r="J38" s="128" t="str">
        <f>IF('વિદ્યાર્થી માહિતી'!C36="","",SUM('સમગ્ર પરિણામ '!CI41,'સમગ્ર પરિણામ '!CJ41))</f>
        <v/>
      </c>
      <c r="K38" s="129" t="str">
        <f>IF('વિદ્યાર્થી માહિતી'!C36="","",SUM(D38:J38))</f>
        <v/>
      </c>
      <c r="L38" s="130" t="str">
        <f>IF('વિદ્યાર્થી માહિતી'!C36="","",IF(D38&lt;33,"નાપાસ",IF(E38&lt;33,"નાપાસ",IF(F38&lt;33,"નાપાસ",IF(G38&lt;33,"નાપાસ",IF(H38&lt;33,"નાપાસ",IF(I38&lt;33,"નાપાસ",IF(J38&lt;33,"નાપાસ","પાસ"))))))))</f>
        <v/>
      </c>
      <c r="M38" s="130" t="str">
        <f>IF('વિદ્યાર્થી માહિતી'!C36="","",IF(L38="પાસ",K38,"NA"))</f>
        <v/>
      </c>
      <c r="N38" s="44" t="str">
        <f>IF('વિદ્યાર્થી માહિતી'!C36="","",IF(M38="NA","NA",RANK(M38,$M$4:$M$73,0)))</f>
        <v/>
      </c>
      <c r="O38" s="266" t="str">
        <f t="shared" si="0"/>
        <v/>
      </c>
      <c r="P38" s="266" t="str">
        <f>IF('વિદ્યાર્થી માહિતી'!C36="","",'વિદ્યાર્થી માહિતી'!J36)</f>
        <v/>
      </c>
      <c r="Q38" s="130" t="str">
        <f t="shared" si="1"/>
        <v/>
      </c>
    </row>
    <row r="39" spans="1:17" ht="23.25" customHeight="1" x14ac:dyDescent="0.2">
      <c r="A39" s="120">
        <f>'વિદ્યાર્થી માહિતી'!A37</f>
        <v>36</v>
      </c>
      <c r="B39" s="121">
        <f>'વિદ્યાર્થી માહિતી'!B37</f>
        <v>0</v>
      </c>
      <c r="C39" s="52" t="str">
        <f>IF('વિદ્યાર્થી માહિતી'!C37="","",'વિદ્યાર્થી માહિતી'!C37)</f>
        <v/>
      </c>
      <c r="D39" s="122" t="str">
        <f>IF('વિદ્યાર્થી માહિતી'!C37="","",SUM('સમગ્ર પરિણામ '!I42,'સમગ્ર પરિણામ '!J42))</f>
        <v/>
      </c>
      <c r="E39" s="123" t="str">
        <f>IF('વિદ્યાર્થી માહિતી'!C37="","",SUM('સમગ્ર પરિણામ '!V42,'સમગ્ર પરિણામ '!W42))</f>
        <v/>
      </c>
      <c r="F39" s="124" t="str">
        <f>IF('વિદ્યાર્થી માહિતી'!C37="","",SUM('સમગ્ર પરિણામ '!AI42,'સમગ્ર પરિણામ '!AJ42))</f>
        <v/>
      </c>
      <c r="G39" s="125" t="str">
        <f>IF('વિદ્યાર્થી માહિતી'!C37="","",SUM('સમગ્ર પરિણામ '!AV42,'સમગ્ર પરિણામ '!AW42))</f>
        <v/>
      </c>
      <c r="H39" s="126" t="str">
        <f>IF('વિદ્યાર્થી માહિતી'!C37="","",SUM('સમગ્ર પરિણામ '!BI42,'સમગ્ર પરિણામ '!BJ42))</f>
        <v/>
      </c>
      <c r="I39" s="127" t="str">
        <f>IF('વિદ્યાર્થી માહિતી'!C37="","",SUM('સમગ્ર પરિણામ '!BV42,'સમગ્ર પરિણામ '!BW42))</f>
        <v/>
      </c>
      <c r="J39" s="128" t="str">
        <f>IF('વિદ્યાર્થી માહિતી'!C37="","",SUM('સમગ્ર પરિણામ '!CI42,'સમગ્ર પરિણામ '!CJ42))</f>
        <v/>
      </c>
      <c r="K39" s="129" t="str">
        <f>IF('વિદ્યાર્થી માહિતી'!C37="","",SUM(D39:J39))</f>
        <v/>
      </c>
      <c r="L39" s="130" t="str">
        <f>IF('વિદ્યાર્થી માહિતી'!C37="","",IF(D39&lt;33,"નાપાસ",IF(E39&lt;33,"નાપાસ",IF(F39&lt;33,"નાપાસ",IF(G39&lt;33,"નાપાસ",IF(H39&lt;33,"નાપાસ",IF(I39&lt;33,"નાપાસ",IF(J39&lt;33,"નાપાસ","પાસ"))))))))</f>
        <v/>
      </c>
      <c r="M39" s="130" t="str">
        <f>IF('વિદ્યાર્થી માહિતી'!C37="","",IF(L39="પાસ",K39,"NA"))</f>
        <v/>
      </c>
      <c r="N39" s="44" t="str">
        <f>IF('વિદ્યાર્થી માહિતી'!C37="","",IF(M39="NA","NA",RANK(M39,$M$4:$M$73,0)))</f>
        <v/>
      </c>
      <c r="O39" s="266" t="str">
        <f t="shared" si="0"/>
        <v/>
      </c>
      <c r="P39" s="266" t="str">
        <f>IF('વિદ્યાર્થી માહિતી'!C37="","",'વિદ્યાર્થી માહિતી'!J37)</f>
        <v/>
      </c>
      <c r="Q39" s="130" t="str">
        <f t="shared" si="1"/>
        <v/>
      </c>
    </row>
    <row r="40" spans="1:17" ht="23.25" customHeight="1" x14ac:dyDescent="0.2">
      <c r="A40" s="120">
        <f>'વિદ્યાર્થી માહિતી'!A38</f>
        <v>37</v>
      </c>
      <c r="B40" s="121">
        <f>'વિદ્યાર્થી માહિતી'!B38</f>
        <v>0</v>
      </c>
      <c r="C40" s="52" t="str">
        <f>IF('વિદ્યાર્થી માહિતી'!C38="","",'વિદ્યાર્થી માહિતી'!C38)</f>
        <v/>
      </c>
      <c r="D40" s="122" t="str">
        <f>IF('વિદ્યાર્થી માહિતી'!C38="","",SUM('સમગ્ર પરિણામ '!I43,'સમગ્ર પરિણામ '!J43))</f>
        <v/>
      </c>
      <c r="E40" s="123" t="str">
        <f>IF('વિદ્યાર્થી માહિતી'!C38="","",SUM('સમગ્ર પરિણામ '!V43,'સમગ્ર પરિણામ '!W43))</f>
        <v/>
      </c>
      <c r="F40" s="124" t="str">
        <f>IF('વિદ્યાર્થી માહિતી'!C38="","",SUM('સમગ્ર પરિણામ '!AI43,'સમગ્ર પરિણામ '!AJ43))</f>
        <v/>
      </c>
      <c r="G40" s="125" t="str">
        <f>IF('વિદ્યાર્થી માહિતી'!C38="","",SUM('સમગ્ર પરિણામ '!AV43,'સમગ્ર પરિણામ '!AW43))</f>
        <v/>
      </c>
      <c r="H40" s="126" t="str">
        <f>IF('વિદ્યાર્થી માહિતી'!C38="","",SUM('સમગ્ર પરિણામ '!BI43,'સમગ્ર પરિણામ '!BJ43))</f>
        <v/>
      </c>
      <c r="I40" s="127" t="str">
        <f>IF('વિદ્યાર્થી માહિતી'!C38="","",SUM('સમગ્ર પરિણામ '!BV43,'સમગ્ર પરિણામ '!BW43))</f>
        <v/>
      </c>
      <c r="J40" s="128" t="str">
        <f>IF('વિદ્યાર્થી માહિતી'!C38="","",SUM('સમગ્ર પરિણામ '!CI43,'સમગ્ર પરિણામ '!CJ43))</f>
        <v/>
      </c>
      <c r="K40" s="129" t="str">
        <f>IF('વિદ્યાર્થી માહિતી'!C38="","",SUM(D40:J40))</f>
        <v/>
      </c>
      <c r="L40" s="130" t="str">
        <f>IF('વિદ્યાર્થી માહિતી'!C38="","",IF(D40&lt;33,"નાપાસ",IF(E40&lt;33,"નાપાસ",IF(F40&lt;33,"નાપાસ",IF(G40&lt;33,"નાપાસ",IF(H40&lt;33,"નાપાસ",IF(I40&lt;33,"નાપાસ",IF(J40&lt;33,"નાપાસ","પાસ"))))))))</f>
        <v/>
      </c>
      <c r="M40" s="130" t="str">
        <f>IF('વિદ્યાર્થી માહિતી'!C38="","",IF(L40="પાસ",K40,"NA"))</f>
        <v/>
      </c>
      <c r="N40" s="44" t="str">
        <f>IF('વિદ્યાર્થી માહિતી'!C38="","",IF(M40="NA","NA",RANK(M40,$M$4:$M$73,0)))</f>
        <v/>
      </c>
      <c r="O40" s="266" t="str">
        <f t="shared" si="0"/>
        <v/>
      </c>
      <c r="P40" s="266" t="str">
        <f>IF('વિદ્યાર્થી માહિતી'!C38="","",'વિદ્યાર્થી માહિતી'!J38)</f>
        <v/>
      </c>
      <c r="Q40" s="130" t="str">
        <f t="shared" si="1"/>
        <v/>
      </c>
    </row>
    <row r="41" spans="1:17" ht="23.25" customHeight="1" x14ac:dyDescent="0.2">
      <c r="A41" s="120">
        <f>'વિદ્યાર્થી માહિતી'!A39</f>
        <v>38</v>
      </c>
      <c r="B41" s="121">
        <f>'વિદ્યાર્થી માહિતી'!B39</f>
        <v>0</v>
      </c>
      <c r="C41" s="52" t="str">
        <f>IF('વિદ્યાર્થી માહિતી'!C39="","",'વિદ્યાર્થી માહિતી'!C39)</f>
        <v/>
      </c>
      <c r="D41" s="122" t="str">
        <f>IF('વિદ્યાર્થી માહિતી'!C39="","",SUM('સમગ્ર પરિણામ '!I44,'સમગ્ર પરિણામ '!J44))</f>
        <v/>
      </c>
      <c r="E41" s="123" t="str">
        <f>IF('વિદ્યાર્થી માહિતી'!C39="","",SUM('સમગ્ર પરિણામ '!V44,'સમગ્ર પરિણામ '!W44))</f>
        <v/>
      </c>
      <c r="F41" s="124" t="str">
        <f>IF('વિદ્યાર્થી માહિતી'!C39="","",SUM('સમગ્ર પરિણામ '!AI44,'સમગ્ર પરિણામ '!AJ44))</f>
        <v/>
      </c>
      <c r="G41" s="125" t="str">
        <f>IF('વિદ્યાર્થી માહિતી'!C39="","",SUM('સમગ્ર પરિણામ '!AV44,'સમગ્ર પરિણામ '!AW44))</f>
        <v/>
      </c>
      <c r="H41" s="126" t="str">
        <f>IF('વિદ્યાર્થી માહિતી'!C39="","",SUM('સમગ્ર પરિણામ '!BI44,'સમગ્ર પરિણામ '!BJ44))</f>
        <v/>
      </c>
      <c r="I41" s="127" t="str">
        <f>IF('વિદ્યાર્થી માહિતી'!C39="","",SUM('સમગ્ર પરિણામ '!BV44,'સમગ્ર પરિણામ '!BW44))</f>
        <v/>
      </c>
      <c r="J41" s="128" t="str">
        <f>IF('વિદ્યાર્થી માહિતી'!C39="","",SUM('સમગ્ર પરિણામ '!CI44,'સમગ્ર પરિણામ '!CJ44))</f>
        <v/>
      </c>
      <c r="K41" s="129" t="str">
        <f>IF('વિદ્યાર્થી માહિતી'!C39="","",SUM(D41:J41))</f>
        <v/>
      </c>
      <c r="L41" s="130" t="str">
        <f>IF('વિદ્યાર્થી માહિતી'!C39="","",IF(D41&lt;33,"નાપાસ",IF(E41&lt;33,"નાપાસ",IF(F41&lt;33,"નાપાસ",IF(G41&lt;33,"નાપાસ",IF(H41&lt;33,"નાપાસ",IF(I41&lt;33,"નાપાસ",IF(J41&lt;33,"નાપાસ","પાસ"))))))))</f>
        <v/>
      </c>
      <c r="M41" s="130" t="str">
        <f>IF('વિદ્યાર્થી માહિતી'!C39="","",IF(L41="પાસ",K41,"NA"))</f>
        <v/>
      </c>
      <c r="N41" s="44" t="str">
        <f>IF('વિદ્યાર્થી માહિતી'!C39="","",IF(M41="NA","NA",RANK(M41,$M$4:$M$73,0)))</f>
        <v/>
      </c>
      <c r="O41" s="266" t="str">
        <f t="shared" si="0"/>
        <v/>
      </c>
      <c r="P41" s="266" t="str">
        <f>IF('વિદ્યાર્થી માહિતી'!C39="","",'વિદ્યાર્થી માહિતી'!J39)</f>
        <v/>
      </c>
      <c r="Q41" s="130" t="str">
        <f t="shared" si="1"/>
        <v/>
      </c>
    </row>
    <row r="42" spans="1:17" ht="23.25" customHeight="1" x14ac:dyDescent="0.2">
      <c r="A42" s="120">
        <f>'વિદ્યાર્થી માહિતી'!A40</f>
        <v>39</v>
      </c>
      <c r="B42" s="121">
        <f>'વિદ્યાર્થી માહિતી'!B40</f>
        <v>0</v>
      </c>
      <c r="C42" s="52" t="str">
        <f>IF('વિદ્યાર્થી માહિતી'!C40="","",'વિદ્યાર્થી માહિતી'!C40)</f>
        <v/>
      </c>
      <c r="D42" s="122" t="str">
        <f>IF('વિદ્યાર્થી માહિતી'!C40="","",SUM('સમગ્ર પરિણામ '!I45,'સમગ્ર પરિણામ '!J45))</f>
        <v/>
      </c>
      <c r="E42" s="123" t="str">
        <f>IF('વિદ્યાર્થી માહિતી'!C40="","",SUM('સમગ્ર પરિણામ '!V45,'સમગ્ર પરિણામ '!W45))</f>
        <v/>
      </c>
      <c r="F42" s="124" t="str">
        <f>IF('વિદ્યાર્થી માહિતી'!C40="","",SUM('સમગ્ર પરિણામ '!AI45,'સમગ્ર પરિણામ '!AJ45))</f>
        <v/>
      </c>
      <c r="G42" s="125" t="str">
        <f>IF('વિદ્યાર્થી માહિતી'!C40="","",SUM('સમગ્ર પરિણામ '!AV45,'સમગ્ર પરિણામ '!AW45))</f>
        <v/>
      </c>
      <c r="H42" s="126" t="str">
        <f>IF('વિદ્યાર્થી માહિતી'!C40="","",SUM('સમગ્ર પરિણામ '!BI45,'સમગ્ર પરિણામ '!BJ45))</f>
        <v/>
      </c>
      <c r="I42" s="127" t="str">
        <f>IF('વિદ્યાર્થી માહિતી'!C40="","",SUM('સમગ્ર પરિણામ '!BV45,'સમગ્ર પરિણામ '!BW45))</f>
        <v/>
      </c>
      <c r="J42" s="128" t="str">
        <f>IF('વિદ્યાર્થી માહિતી'!C40="","",SUM('સમગ્ર પરિણામ '!CI45,'સમગ્ર પરિણામ '!CJ45))</f>
        <v/>
      </c>
      <c r="K42" s="129" t="str">
        <f>IF('વિદ્યાર્થી માહિતી'!C40="","",SUM(D42:J42))</f>
        <v/>
      </c>
      <c r="L42" s="130" t="str">
        <f>IF('વિદ્યાર્થી માહિતી'!C40="","",IF(D42&lt;33,"નાપાસ",IF(E42&lt;33,"નાપાસ",IF(F42&lt;33,"નાપાસ",IF(G42&lt;33,"નાપાસ",IF(H42&lt;33,"નાપાસ",IF(I42&lt;33,"નાપાસ",IF(J42&lt;33,"નાપાસ","પાસ"))))))))</f>
        <v/>
      </c>
      <c r="M42" s="130" t="str">
        <f>IF('વિદ્યાર્થી માહિતી'!C40="","",IF(L42="પાસ",K42,"NA"))</f>
        <v/>
      </c>
      <c r="N42" s="44" t="str">
        <f>IF('વિદ્યાર્થી માહિતી'!C40="","",IF(M42="NA","NA",RANK(M42,$M$4:$M$73,0)))</f>
        <v/>
      </c>
      <c r="O42" s="266" t="str">
        <f t="shared" si="0"/>
        <v/>
      </c>
      <c r="P42" s="266" t="str">
        <f>IF('વિદ્યાર્થી માહિતી'!C40="","",'વિદ્યાર્થી માહિતી'!J40)</f>
        <v/>
      </c>
      <c r="Q42" s="130" t="str">
        <f t="shared" si="1"/>
        <v/>
      </c>
    </row>
    <row r="43" spans="1:17" ht="23.25" customHeight="1" x14ac:dyDescent="0.2">
      <c r="A43" s="120">
        <f>'વિદ્યાર્થી માહિતી'!A41</f>
        <v>40</v>
      </c>
      <c r="B43" s="121">
        <f>'વિદ્યાર્થી માહિતી'!B41</f>
        <v>0</v>
      </c>
      <c r="C43" s="52" t="str">
        <f>IF('વિદ્યાર્થી માહિતી'!C41="","",'વિદ્યાર્થી માહિતી'!C41)</f>
        <v/>
      </c>
      <c r="D43" s="122" t="str">
        <f>IF('વિદ્યાર્થી માહિતી'!C41="","",SUM('સમગ્ર પરિણામ '!I46,'સમગ્ર પરિણામ '!J46))</f>
        <v/>
      </c>
      <c r="E43" s="123" t="str">
        <f>IF('વિદ્યાર્થી માહિતી'!C41="","",SUM('સમગ્ર પરિણામ '!V46,'સમગ્ર પરિણામ '!W46))</f>
        <v/>
      </c>
      <c r="F43" s="124" t="str">
        <f>IF('વિદ્યાર્થી માહિતી'!C41="","",SUM('સમગ્ર પરિણામ '!AI46,'સમગ્ર પરિણામ '!AJ46))</f>
        <v/>
      </c>
      <c r="G43" s="125" t="str">
        <f>IF('વિદ્યાર્થી માહિતી'!C41="","",SUM('સમગ્ર પરિણામ '!AV46,'સમગ્ર પરિણામ '!AW46))</f>
        <v/>
      </c>
      <c r="H43" s="126" t="str">
        <f>IF('વિદ્યાર્થી માહિતી'!C41="","",SUM('સમગ્ર પરિણામ '!BI46,'સમગ્ર પરિણામ '!BJ46))</f>
        <v/>
      </c>
      <c r="I43" s="127" t="str">
        <f>IF('વિદ્યાર્થી માહિતી'!C41="","",SUM('સમગ્ર પરિણામ '!BV46,'સમગ્ર પરિણામ '!BW46))</f>
        <v/>
      </c>
      <c r="J43" s="128" t="str">
        <f>IF('વિદ્યાર્થી માહિતી'!C41="","",SUM('સમગ્ર પરિણામ '!CI46,'સમગ્ર પરિણામ '!CJ46))</f>
        <v/>
      </c>
      <c r="K43" s="129" t="str">
        <f>IF('વિદ્યાર્થી માહિતી'!C41="","",SUM(D43:J43))</f>
        <v/>
      </c>
      <c r="L43" s="130" t="str">
        <f>IF('વિદ્યાર્થી માહિતી'!C41="","",IF(D43&lt;33,"નાપાસ",IF(E43&lt;33,"નાપાસ",IF(F43&lt;33,"નાપાસ",IF(G43&lt;33,"નાપાસ",IF(H43&lt;33,"નાપાસ",IF(I43&lt;33,"નાપાસ",IF(J43&lt;33,"નાપાસ","પાસ"))))))))</f>
        <v/>
      </c>
      <c r="M43" s="130" t="str">
        <f>IF('વિદ્યાર્થી માહિતી'!C41="","",IF(L43="પાસ",K43,"NA"))</f>
        <v/>
      </c>
      <c r="N43" s="44" t="str">
        <f>IF('વિદ્યાર્થી માહિતી'!C41="","",IF(M43="NA","NA",RANK(M43,$M$4:$M$73,0)))</f>
        <v/>
      </c>
      <c r="O43" s="266" t="str">
        <f t="shared" si="0"/>
        <v/>
      </c>
      <c r="P43" s="266" t="str">
        <f>IF('વિદ્યાર્થી માહિતી'!C41="","",'વિદ્યાર્થી માહિતી'!J41)</f>
        <v/>
      </c>
      <c r="Q43" s="130" t="str">
        <f t="shared" si="1"/>
        <v/>
      </c>
    </row>
    <row r="44" spans="1:17" ht="23.25" customHeight="1" x14ac:dyDescent="0.2">
      <c r="A44" s="120">
        <f>'વિદ્યાર્થી માહિતી'!A42</f>
        <v>41</v>
      </c>
      <c r="B44" s="121">
        <f>'વિદ્યાર્થી માહિતી'!B42</f>
        <v>0</v>
      </c>
      <c r="C44" s="52" t="str">
        <f>IF('વિદ્યાર્થી માહિતી'!C42="","",'વિદ્યાર્થી માહિતી'!C42)</f>
        <v/>
      </c>
      <c r="D44" s="122" t="str">
        <f>IF('વિદ્યાર્થી માહિતી'!C42="","",SUM('સમગ્ર પરિણામ '!I47,'સમગ્ર પરિણામ '!J47))</f>
        <v/>
      </c>
      <c r="E44" s="123" t="str">
        <f>IF('વિદ્યાર્થી માહિતી'!C42="","",SUM('સમગ્ર પરિણામ '!V47,'સમગ્ર પરિણામ '!W47))</f>
        <v/>
      </c>
      <c r="F44" s="124" t="str">
        <f>IF('વિદ્યાર્થી માહિતી'!C42="","",SUM('સમગ્ર પરિણામ '!AI47,'સમગ્ર પરિણામ '!AJ47))</f>
        <v/>
      </c>
      <c r="G44" s="125" t="str">
        <f>IF('વિદ્યાર્થી માહિતી'!C42="","",SUM('સમગ્ર પરિણામ '!AV47,'સમગ્ર પરિણામ '!AW47))</f>
        <v/>
      </c>
      <c r="H44" s="126" t="str">
        <f>IF('વિદ્યાર્થી માહિતી'!C42="","",SUM('સમગ્ર પરિણામ '!BI47,'સમગ્ર પરિણામ '!BJ47))</f>
        <v/>
      </c>
      <c r="I44" s="127" t="str">
        <f>IF('વિદ્યાર્થી માહિતી'!C42="","",SUM('સમગ્ર પરિણામ '!BV47,'સમગ્ર પરિણામ '!BW47))</f>
        <v/>
      </c>
      <c r="J44" s="128" t="str">
        <f>IF('વિદ્યાર્થી માહિતી'!C42="","",SUM('સમગ્ર પરિણામ '!CI47,'સમગ્ર પરિણામ '!CJ47))</f>
        <v/>
      </c>
      <c r="K44" s="129" t="str">
        <f>IF('વિદ્યાર્થી માહિતી'!C42="","",SUM(D44:J44))</f>
        <v/>
      </c>
      <c r="L44" s="130" t="str">
        <f>IF('વિદ્યાર્થી માહિતી'!C42="","",IF(D44&lt;33,"નાપાસ",IF(E44&lt;33,"નાપાસ",IF(F44&lt;33,"નાપાસ",IF(G44&lt;33,"નાપાસ",IF(H44&lt;33,"નાપાસ",IF(I44&lt;33,"નાપાસ",IF(J44&lt;33,"નાપાસ","પાસ"))))))))</f>
        <v/>
      </c>
      <c r="M44" s="130" t="str">
        <f>IF('વિદ્યાર્થી માહિતી'!C42="","",IF(L44="પાસ",K44,"NA"))</f>
        <v/>
      </c>
      <c r="N44" s="44" t="str">
        <f>IF('વિદ્યાર્થી માહિતી'!C42="","",IF(M44="NA","NA",RANK(M44,$M$4:$M$73,0)))</f>
        <v/>
      </c>
      <c r="O44" s="266" t="str">
        <f t="shared" si="0"/>
        <v/>
      </c>
      <c r="P44" s="266" t="str">
        <f>IF('વિદ્યાર્થી માહિતી'!C42="","",'વિદ્યાર્થી માહિતી'!J42)</f>
        <v/>
      </c>
      <c r="Q44" s="130" t="str">
        <f t="shared" si="1"/>
        <v/>
      </c>
    </row>
    <row r="45" spans="1:17" ht="23.25" customHeight="1" x14ac:dyDescent="0.2">
      <c r="A45" s="120">
        <f>'વિદ્યાર્થી માહિતી'!A43</f>
        <v>42</v>
      </c>
      <c r="B45" s="121">
        <f>'વિદ્યાર્થી માહિતી'!B43</f>
        <v>0</v>
      </c>
      <c r="C45" s="52" t="str">
        <f>IF('વિદ્યાર્થી માહિતી'!C43="","",'વિદ્યાર્થી માહિતી'!C43)</f>
        <v/>
      </c>
      <c r="D45" s="122" t="str">
        <f>IF('વિદ્યાર્થી માહિતી'!C43="","",SUM('સમગ્ર પરિણામ '!I48,'સમગ્ર પરિણામ '!J48))</f>
        <v/>
      </c>
      <c r="E45" s="123" t="str">
        <f>IF('વિદ્યાર્થી માહિતી'!C43="","",SUM('સમગ્ર પરિણામ '!V48,'સમગ્ર પરિણામ '!W48))</f>
        <v/>
      </c>
      <c r="F45" s="124" t="str">
        <f>IF('વિદ્યાર્થી માહિતી'!C43="","",SUM('સમગ્ર પરિણામ '!AI48,'સમગ્ર પરિણામ '!AJ48))</f>
        <v/>
      </c>
      <c r="G45" s="125" t="str">
        <f>IF('વિદ્યાર્થી માહિતી'!C43="","",SUM('સમગ્ર પરિણામ '!AV48,'સમગ્ર પરિણામ '!AW48))</f>
        <v/>
      </c>
      <c r="H45" s="126" t="str">
        <f>IF('વિદ્યાર્થી માહિતી'!C43="","",SUM('સમગ્ર પરિણામ '!BI48,'સમગ્ર પરિણામ '!BJ48))</f>
        <v/>
      </c>
      <c r="I45" s="127" t="str">
        <f>IF('વિદ્યાર્થી માહિતી'!C43="","",SUM('સમગ્ર પરિણામ '!BV48,'સમગ્ર પરિણામ '!BW48))</f>
        <v/>
      </c>
      <c r="J45" s="128" t="str">
        <f>IF('વિદ્યાર્થી માહિતી'!C43="","",SUM('સમગ્ર પરિણામ '!CI48,'સમગ્ર પરિણામ '!CJ48))</f>
        <v/>
      </c>
      <c r="K45" s="129" t="str">
        <f>IF('વિદ્યાર્થી માહિતી'!C43="","",SUM(D45:J45))</f>
        <v/>
      </c>
      <c r="L45" s="130" t="str">
        <f>IF('વિદ્યાર્થી માહિતી'!C43="","",IF(D45&lt;33,"નાપાસ",IF(E45&lt;33,"નાપાસ",IF(F45&lt;33,"નાપાસ",IF(G45&lt;33,"નાપાસ",IF(H45&lt;33,"નાપાસ",IF(I45&lt;33,"નાપાસ",IF(J45&lt;33,"નાપાસ","પાસ"))))))))</f>
        <v/>
      </c>
      <c r="M45" s="130" t="str">
        <f>IF('વિદ્યાર્થી માહિતી'!C43="","",IF(L45="પાસ",K45,"NA"))</f>
        <v/>
      </c>
      <c r="N45" s="44" t="str">
        <f>IF('વિદ્યાર્થી માહિતી'!C43="","",IF(M45="NA","NA",RANK(M45,$M$4:$M$73,0)))</f>
        <v/>
      </c>
      <c r="O45" s="266" t="str">
        <f t="shared" si="0"/>
        <v/>
      </c>
      <c r="P45" s="266" t="str">
        <f>IF('વિદ્યાર્થી માહિતી'!C43="","",'વિદ્યાર્થી માહિતી'!J43)</f>
        <v/>
      </c>
      <c r="Q45" s="130" t="str">
        <f t="shared" si="1"/>
        <v/>
      </c>
    </row>
    <row r="46" spans="1:17" ht="23.25" customHeight="1" x14ac:dyDescent="0.2">
      <c r="A46" s="120">
        <f>'વિદ્યાર્થી માહિતી'!A44</f>
        <v>43</v>
      </c>
      <c r="B46" s="121">
        <f>'વિદ્યાર્થી માહિતી'!B44</f>
        <v>0</v>
      </c>
      <c r="C46" s="52" t="str">
        <f>IF('વિદ્યાર્થી માહિતી'!C44="","",'વિદ્યાર્થી માહિતી'!C44)</f>
        <v/>
      </c>
      <c r="D46" s="122" t="str">
        <f>IF('વિદ્યાર્થી માહિતી'!C44="","",SUM('સમગ્ર પરિણામ '!I49,'સમગ્ર પરિણામ '!J49))</f>
        <v/>
      </c>
      <c r="E46" s="123" t="str">
        <f>IF('વિદ્યાર્થી માહિતી'!C44="","",SUM('સમગ્ર પરિણામ '!V49,'સમગ્ર પરિણામ '!W49))</f>
        <v/>
      </c>
      <c r="F46" s="124" t="str">
        <f>IF('વિદ્યાર્થી માહિતી'!C44="","",SUM('સમગ્ર પરિણામ '!AI49,'સમગ્ર પરિણામ '!AJ49))</f>
        <v/>
      </c>
      <c r="G46" s="125" t="str">
        <f>IF('વિદ્યાર્થી માહિતી'!C44="","",SUM('સમગ્ર પરિણામ '!AV49,'સમગ્ર પરિણામ '!AW49))</f>
        <v/>
      </c>
      <c r="H46" s="126" t="str">
        <f>IF('વિદ્યાર્થી માહિતી'!C44="","",SUM('સમગ્ર પરિણામ '!BI49,'સમગ્ર પરિણામ '!BJ49))</f>
        <v/>
      </c>
      <c r="I46" s="127" t="str">
        <f>IF('વિદ્યાર્થી માહિતી'!C44="","",SUM('સમગ્ર પરિણામ '!BV49,'સમગ્ર પરિણામ '!BW49))</f>
        <v/>
      </c>
      <c r="J46" s="128" t="str">
        <f>IF('વિદ્યાર્થી માહિતી'!C44="","",SUM('સમગ્ર પરિણામ '!CI49,'સમગ્ર પરિણામ '!CJ49))</f>
        <v/>
      </c>
      <c r="K46" s="129" t="str">
        <f>IF('વિદ્યાર્થી માહિતી'!C44="","",SUM(D46:J46))</f>
        <v/>
      </c>
      <c r="L46" s="130" t="str">
        <f>IF('વિદ્યાર્થી માહિતી'!C44="","",IF(D46&lt;33,"નાપાસ",IF(E46&lt;33,"નાપાસ",IF(F46&lt;33,"નાપાસ",IF(G46&lt;33,"નાપાસ",IF(H46&lt;33,"નાપાસ",IF(I46&lt;33,"નાપાસ",IF(J46&lt;33,"નાપાસ","પાસ"))))))))</f>
        <v/>
      </c>
      <c r="M46" s="130" t="str">
        <f>IF('વિદ્યાર્થી માહિતી'!C44="","",IF(L46="પાસ",K46,"NA"))</f>
        <v/>
      </c>
      <c r="N46" s="44" t="str">
        <f>IF('વિદ્યાર્થી માહિતી'!C44="","",IF(M46="NA","NA",RANK(M46,$M$4:$M$73,0)))</f>
        <v/>
      </c>
      <c r="O46" s="266" t="str">
        <f t="shared" si="0"/>
        <v/>
      </c>
      <c r="P46" s="266" t="str">
        <f>IF('વિદ્યાર્થી માહિતી'!C44="","",'વિદ્યાર્થી માહિતી'!J44)</f>
        <v/>
      </c>
      <c r="Q46" s="130" t="str">
        <f t="shared" si="1"/>
        <v/>
      </c>
    </row>
    <row r="47" spans="1:17" ht="23.25" customHeight="1" x14ac:dyDescent="0.2">
      <c r="A47" s="120">
        <f>'વિદ્યાર્થી માહિતી'!A45</f>
        <v>44</v>
      </c>
      <c r="B47" s="121">
        <f>'વિદ્યાર્થી માહિતી'!B45</f>
        <v>0</v>
      </c>
      <c r="C47" s="52" t="str">
        <f>IF('વિદ્યાર્થી માહિતી'!C45="","",'વિદ્યાર્થી માહિતી'!C45)</f>
        <v/>
      </c>
      <c r="D47" s="122" t="str">
        <f>IF('વિદ્યાર્થી માહિતી'!C45="","",SUM('સમગ્ર પરિણામ '!I50,'સમગ્ર પરિણામ '!J50))</f>
        <v/>
      </c>
      <c r="E47" s="123" t="str">
        <f>IF('વિદ્યાર્થી માહિતી'!C45="","",SUM('સમગ્ર પરિણામ '!V50,'સમગ્ર પરિણામ '!W50))</f>
        <v/>
      </c>
      <c r="F47" s="124" t="str">
        <f>IF('વિદ્યાર્થી માહિતી'!C45="","",SUM('સમગ્ર પરિણામ '!AI50,'સમગ્ર પરિણામ '!AJ50))</f>
        <v/>
      </c>
      <c r="G47" s="125" t="str">
        <f>IF('વિદ્યાર્થી માહિતી'!C45="","",SUM('સમગ્ર પરિણામ '!AV50,'સમગ્ર પરિણામ '!AW50))</f>
        <v/>
      </c>
      <c r="H47" s="126" t="str">
        <f>IF('વિદ્યાર્થી માહિતી'!C45="","",SUM('સમગ્ર પરિણામ '!BI50,'સમગ્ર પરિણામ '!BJ50))</f>
        <v/>
      </c>
      <c r="I47" s="127" t="str">
        <f>IF('વિદ્યાર્થી માહિતી'!C45="","",SUM('સમગ્ર પરિણામ '!BV50,'સમગ્ર પરિણામ '!BW50))</f>
        <v/>
      </c>
      <c r="J47" s="128" t="str">
        <f>IF('વિદ્યાર્થી માહિતી'!C45="","",SUM('સમગ્ર પરિણામ '!CI50,'સમગ્ર પરિણામ '!CJ50))</f>
        <v/>
      </c>
      <c r="K47" s="129" t="str">
        <f>IF('વિદ્યાર્થી માહિતી'!C45="","",SUM(D47:J47))</f>
        <v/>
      </c>
      <c r="L47" s="130" t="str">
        <f>IF('વિદ્યાર્થી માહિતી'!C45="","",IF(D47&lt;33,"નાપાસ",IF(E47&lt;33,"નાપાસ",IF(F47&lt;33,"નાપાસ",IF(G47&lt;33,"નાપાસ",IF(H47&lt;33,"નાપાસ",IF(I47&lt;33,"નાપાસ",IF(J47&lt;33,"નાપાસ","પાસ"))))))))</f>
        <v/>
      </c>
      <c r="M47" s="130" t="str">
        <f>IF('વિદ્યાર્થી માહિતી'!C45="","",IF(L47="પાસ",K47,"NA"))</f>
        <v/>
      </c>
      <c r="N47" s="44" t="str">
        <f>IF('વિદ્યાર્થી માહિતી'!C45="","",IF(M47="NA","NA",RANK(M47,$M$4:$M$73,0)))</f>
        <v/>
      </c>
      <c r="O47" s="266" t="str">
        <f t="shared" si="0"/>
        <v/>
      </c>
      <c r="P47" s="266" t="str">
        <f>IF('વિદ્યાર્થી માહિતી'!C45="","",'વિદ્યાર્થી માહિતી'!J45)</f>
        <v/>
      </c>
      <c r="Q47" s="130" t="str">
        <f t="shared" si="1"/>
        <v/>
      </c>
    </row>
    <row r="48" spans="1:17" ht="23.25" customHeight="1" x14ac:dyDescent="0.2">
      <c r="A48" s="120">
        <f>'વિદ્યાર્થી માહિતી'!A46</f>
        <v>45</v>
      </c>
      <c r="B48" s="121">
        <f>'વિદ્યાર્થી માહિતી'!B46</f>
        <v>0</v>
      </c>
      <c r="C48" s="52" t="str">
        <f>IF('વિદ્યાર્થી માહિતી'!C46="","",'વિદ્યાર્થી માહિતી'!C46)</f>
        <v/>
      </c>
      <c r="D48" s="122" t="str">
        <f>IF('વિદ્યાર્થી માહિતી'!C46="","",SUM('સમગ્ર પરિણામ '!I51,'સમગ્ર પરિણામ '!J51))</f>
        <v/>
      </c>
      <c r="E48" s="123" t="str">
        <f>IF('વિદ્યાર્થી માહિતી'!C46="","",SUM('સમગ્ર પરિણામ '!V51,'સમગ્ર પરિણામ '!W51))</f>
        <v/>
      </c>
      <c r="F48" s="124" t="str">
        <f>IF('વિદ્યાર્થી માહિતી'!C46="","",SUM('સમગ્ર પરિણામ '!AI51,'સમગ્ર પરિણામ '!AJ51))</f>
        <v/>
      </c>
      <c r="G48" s="125" t="str">
        <f>IF('વિદ્યાર્થી માહિતી'!C46="","",SUM('સમગ્ર પરિણામ '!AV51,'સમગ્ર પરિણામ '!AW51))</f>
        <v/>
      </c>
      <c r="H48" s="126" t="str">
        <f>IF('વિદ્યાર્થી માહિતી'!C46="","",SUM('સમગ્ર પરિણામ '!BI51,'સમગ્ર પરિણામ '!BJ51))</f>
        <v/>
      </c>
      <c r="I48" s="127" t="str">
        <f>IF('વિદ્યાર્થી માહિતી'!C46="","",SUM('સમગ્ર પરિણામ '!BV51,'સમગ્ર પરિણામ '!BW51))</f>
        <v/>
      </c>
      <c r="J48" s="128" t="str">
        <f>IF('વિદ્યાર્થી માહિતી'!C46="","",SUM('સમગ્ર પરિણામ '!CI51,'સમગ્ર પરિણામ '!CJ51))</f>
        <v/>
      </c>
      <c r="K48" s="129" t="str">
        <f>IF('વિદ્યાર્થી માહિતી'!C46="","",SUM(D48:J48))</f>
        <v/>
      </c>
      <c r="L48" s="130" t="str">
        <f>IF('વિદ્યાર્થી માહિતી'!C46="","",IF(D48&lt;33,"નાપાસ",IF(E48&lt;33,"નાપાસ",IF(F48&lt;33,"નાપાસ",IF(G48&lt;33,"નાપાસ",IF(H48&lt;33,"નાપાસ",IF(I48&lt;33,"નાપાસ",IF(J48&lt;33,"નાપાસ","પાસ"))))))))</f>
        <v/>
      </c>
      <c r="M48" s="130" t="str">
        <f>IF('વિદ્યાર્થી માહિતી'!C46="","",IF(L48="પાસ",K48,"NA"))</f>
        <v/>
      </c>
      <c r="N48" s="44" t="str">
        <f>IF('વિદ્યાર્થી માહિતી'!C46="","",IF(M48="NA","NA",RANK(M48,$M$4:$M$73,0)))</f>
        <v/>
      </c>
      <c r="O48" s="266" t="str">
        <f t="shared" si="0"/>
        <v/>
      </c>
      <c r="P48" s="266" t="str">
        <f>IF('વિદ્યાર્થી માહિતી'!C46="","",'વિદ્યાર્થી માહિતી'!J46)</f>
        <v/>
      </c>
      <c r="Q48" s="130" t="str">
        <f t="shared" si="1"/>
        <v/>
      </c>
    </row>
    <row r="49" spans="1:17" ht="23.25" customHeight="1" x14ac:dyDescent="0.2">
      <c r="A49" s="120">
        <f>'વિદ્યાર્થી માહિતી'!A47</f>
        <v>46</v>
      </c>
      <c r="B49" s="121">
        <f>'વિદ્યાર્થી માહિતી'!B47</f>
        <v>0</v>
      </c>
      <c r="C49" s="52" t="str">
        <f>IF('વિદ્યાર્થી માહિતી'!C47="","",'વિદ્યાર્થી માહિતી'!C47)</f>
        <v/>
      </c>
      <c r="D49" s="122" t="str">
        <f>IF('વિદ્યાર્થી માહિતી'!C47="","",SUM('સમગ્ર પરિણામ '!I52,'સમગ્ર પરિણામ '!J52))</f>
        <v/>
      </c>
      <c r="E49" s="123" t="str">
        <f>IF('વિદ્યાર્થી માહિતી'!C47="","",SUM('સમગ્ર પરિણામ '!V52,'સમગ્ર પરિણામ '!W52))</f>
        <v/>
      </c>
      <c r="F49" s="124" t="str">
        <f>IF('વિદ્યાર્થી માહિતી'!C47="","",SUM('સમગ્ર પરિણામ '!AI52,'સમગ્ર પરિણામ '!AJ52))</f>
        <v/>
      </c>
      <c r="G49" s="125" t="str">
        <f>IF('વિદ્યાર્થી માહિતી'!C47="","",SUM('સમગ્ર પરિણામ '!AV52,'સમગ્ર પરિણામ '!AW52))</f>
        <v/>
      </c>
      <c r="H49" s="126" t="str">
        <f>IF('વિદ્યાર્થી માહિતી'!C47="","",SUM('સમગ્ર પરિણામ '!BI52,'સમગ્ર પરિણામ '!BJ52))</f>
        <v/>
      </c>
      <c r="I49" s="127" t="str">
        <f>IF('વિદ્યાર્થી માહિતી'!C47="","",SUM('સમગ્ર પરિણામ '!BV52,'સમગ્ર પરિણામ '!BW52))</f>
        <v/>
      </c>
      <c r="J49" s="128" t="str">
        <f>IF('વિદ્યાર્થી માહિતી'!C47="","",SUM('સમગ્ર પરિણામ '!CI52,'સમગ્ર પરિણામ '!CJ52))</f>
        <v/>
      </c>
      <c r="K49" s="129" t="str">
        <f>IF('વિદ્યાર્થી માહિતી'!C47="","",SUM(D49:J49))</f>
        <v/>
      </c>
      <c r="L49" s="130" t="str">
        <f>IF('વિદ્યાર્થી માહિતી'!C47="","",IF(D49&lt;33,"નાપાસ",IF(E49&lt;33,"નાપાસ",IF(F49&lt;33,"નાપાસ",IF(G49&lt;33,"નાપાસ",IF(H49&lt;33,"નાપાસ",IF(I49&lt;33,"નાપાસ",IF(J49&lt;33,"નાપાસ","પાસ"))))))))</f>
        <v/>
      </c>
      <c r="M49" s="130" t="str">
        <f>IF('વિદ્યાર્થી માહિતી'!C47="","",IF(L49="પાસ",K49,"NA"))</f>
        <v/>
      </c>
      <c r="N49" s="44" t="str">
        <f>IF('વિદ્યાર્થી માહિતી'!C47="","",IF(M49="NA","NA",RANK(M49,$M$4:$M$73,0)))</f>
        <v/>
      </c>
      <c r="O49" s="266" t="str">
        <f t="shared" si="0"/>
        <v/>
      </c>
      <c r="P49" s="266" t="str">
        <f>IF('વિદ્યાર્થી માહિતી'!C47="","",'વિદ્યાર્થી માહિતી'!J47)</f>
        <v/>
      </c>
      <c r="Q49" s="130" t="str">
        <f t="shared" si="1"/>
        <v/>
      </c>
    </row>
    <row r="50" spans="1:17" ht="23.25" customHeight="1" x14ac:dyDescent="0.2">
      <c r="A50" s="120">
        <f>'વિદ્યાર્થી માહિતી'!A48</f>
        <v>47</v>
      </c>
      <c r="B50" s="121">
        <f>'વિદ્યાર્થી માહિતી'!B48</f>
        <v>0</v>
      </c>
      <c r="C50" s="52" t="str">
        <f>IF('વિદ્યાર્થી માહિતી'!C48="","",'વિદ્યાર્થી માહિતી'!C48)</f>
        <v/>
      </c>
      <c r="D50" s="122" t="str">
        <f>IF('વિદ્યાર્થી માહિતી'!C48="","",SUM('સમગ્ર પરિણામ '!I53,'સમગ્ર પરિણામ '!J53))</f>
        <v/>
      </c>
      <c r="E50" s="123" t="str">
        <f>IF('વિદ્યાર્થી માહિતી'!C48="","",SUM('સમગ્ર પરિણામ '!V53,'સમગ્ર પરિણામ '!W53))</f>
        <v/>
      </c>
      <c r="F50" s="124" t="str">
        <f>IF('વિદ્યાર્થી માહિતી'!C48="","",SUM('સમગ્ર પરિણામ '!AI53,'સમગ્ર પરિણામ '!AJ53))</f>
        <v/>
      </c>
      <c r="G50" s="125" t="str">
        <f>IF('વિદ્યાર્થી માહિતી'!C48="","",SUM('સમગ્ર પરિણામ '!AV53,'સમગ્ર પરિણામ '!AW53))</f>
        <v/>
      </c>
      <c r="H50" s="126" t="str">
        <f>IF('વિદ્યાર્થી માહિતી'!C48="","",SUM('સમગ્ર પરિણામ '!BI53,'સમગ્ર પરિણામ '!BJ53))</f>
        <v/>
      </c>
      <c r="I50" s="127" t="str">
        <f>IF('વિદ્યાર્થી માહિતી'!C48="","",SUM('સમગ્ર પરિણામ '!BV53,'સમગ્ર પરિણામ '!BW53))</f>
        <v/>
      </c>
      <c r="J50" s="128" t="str">
        <f>IF('વિદ્યાર્થી માહિતી'!C48="","",SUM('સમગ્ર પરિણામ '!CI53,'સમગ્ર પરિણામ '!CJ53))</f>
        <v/>
      </c>
      <c r="K50" s="129" t="str">
        <f>IF('વિદ્યાર્થી માહિતી'!C48="","",SUM(D50:J50))</f>
        <v/>
      </c>
      <c r="L50" s="130" t="str">
        <f>IF('વિદ્યાર્થી માહિતી'!C48="","",IF(D50&lt;33,"નાપાસ",IF(E50&lt;33,"નાપાસ",IF(F50&lt;33,"નાપાસ",IF(G50&lt;33,"નાપાસ",IF(H50&lt;33,"નાપાસ",IF(I50&lt;33,"નાપાસ",IF(J50&lt;33,"નાપાસ","પાસ"))))))))</f>
        <v/>
      </c>
      <c r="M50" s="130" t="str">
        <f>IF('વિદ્યાર્થી માહિતી'!C48="","",IF(L50="પાસ",K50,"NA"))</f>
        <v/>
      </c>
      <c r="N50" s="44" t="str">
        <f>IF('વિદ્યાર્થી માહિતી'!C48="","",IF(M50="NA","NA",RANK(M50,$M$4:$M$73,0)))</f>
        <v/>
      </c>
      <c r="O50" s="266" t="str">
        <f t="shared" si="0"/>
        <v/>
      </c>
      <c r="P50" s="266" t="str">
        <f>IF('વિદ્યાર્થી માહિતી'!C48="","",'વિદ્યાર્થી માહિતી'!J48)</f>
        <v/>
      </c>
      <c r="Q50" s="130" t="str">
        <f t="shared" si="1"/>
        <v/>
      </c>
    </row>
    <row r="51" spans="1:17" ht="23.25" customHeight="1" x14ac:dyDescent="0.2">
      <c r="A51" s="120">
        <f>'વિદ્યાર્થી માહિતી'!A49</f>
        <v>48</v>
      </c>
      <c r="B51" s="121">
        <f>'વિદ્યાર્થી માહિતી'!B49</f>
        <v>0</v>
      </c>
      <c r="C51" s="52" t="str">
        <f>IF('વિદ્યાર્થી માહિતી'!C49="","",'વિદ્યાર્થી માહિતી'!C49)</f>
        <v/>
      </c>
      <c r="D51" s="122" t="str">
        <f>IF('વિદ્યાર્થી માહિતી'!C49="","",SUM('સમગ્ર પરિણામ '!I54,'સમગ્ર પરિણામ '!J54))</f>
        <v/>
      </c>
      <c r="E51" s="123" t="str">
        <f>IF('વિદ્યાર્થી માહિતી'!C49="","",SUM('સમગ્ર પરિણામ '!V54,'સમગ્ર પરિણામ '!W54))</f>
        <v/>
      </c>
      <c r="F51" s="124" t="str">
        <f>IF('વિદ્યાર્થી માહિતી'!C49="","",SUM('સમગ્ર પરિણામ '!AI54,'સમગ્ર પરિણામ '!AJ54))</f>
        <v/>
      </c>
      <c r="G51" s="125" t="str">
        <f>IF('વિદ્યાર્થી માહિતી'!C49="","",SUM('સમગ્ર પરિણામ '!AV54,'સમગ્ર પરિણામ '!AW54))</f>
        <v/>
      </c>
      <c r="H51" s="126" t="str">
        <f>IF('વિદ્યાર્થી માહિતી'!C49="","",SUM('સમગ્ર પરિણામ '!BI54,'સમગ્ર પરિણામ '!BJ54))</f>
        <v/>
      </c>
      <c r="I51" s="127" t="str">
        <f>IF('વિદ્યાર્થી માહિતી'!C49="","",SUM('સમગ્ર પરિણામ '!BV54,'સમગ્ર પરિણામ '!BW54))</f>
        <v/>
      </c>
      <c r="J51" s="128" t="str">
        <f>IF('વિદ્યાર્થી માહિતી'!C49="","",SUM('સમગ્ર પરિણામ '!CI54,'સમગ્ર પરિણામ '!CJ54))</f>
        <v/>
      </c>
      <c r="K51" s="129" t="str">
        <f>IF('વિદ્યાર્થી માહિતી'!C49="","",SUM(D51:J51))</f>
        <v/>
      </c>
      <c r="L51" s="130" t="str">
        <f>IF('વિદ્યાર્થી માહિતી'!C49="","",IF(D51&lt;33,"નાપાસ",IF(E51&lt;33,"નાપાસ",IF(F51&lt;33,"નાપાસ",IF(G51&lt;33,"નાપાસ",IF(H51&lt;33,"નાપાસ",IF(I51&lt;33,"નાપાસ",IF(J51&lt;33,"નાપાસ","પાસ"))))))))</f>
        <v/>
      </c>
      <c r="M51" s="130" t="str">
        <f>IF('વિદ્યાર્થી માહિતી'!C49="","",IF(L51="પાસ",K51,"NA"))</f>
        <v/>
      </c>
      <c r="N51" s="44" t="str">
        <f>IF('વિદ્યાર્થી માહિતી'!C49="","",IF(M51="NA","NA",RANK(M51,$M$4:$M$73,0)))</f>
        <v/>
      </c>
      <c r="O51" s="266" t="str">
        <f t="shared" si="0"/>
        <v/>
      </c>
      <c r="P51" s="266" t="str">
        <f>IF('વિદ્યાર્થી માહિતી'!C49="","",'વિદ્યાર્થી માહિતી'!J49)</f>
        <v/>
      </c>
      <c r="Q51" s="130" t="str">
        <f t="shared" si="1"/>
        <v/>
      </c>
    </row>
    <row r="52" spans="1:17" ht="23.25" customHeight="1" x14ac:dyDescent="0.2">
      <c r="A52" s="120">
        <f>'વિદ્યાર્થી માહિતી'!A50</f>
        <v>49</v>
      </c>
      <c r="B52" s="121">
        <f>'વિદ્યાર્થી માહિતી'!B50</f>
        <v>0</v>
      </c>
      <c r="C52" s="52" t="str">
        <f>IF('વિદ્યાર્થી માહિતી'!C50="","",'વિદ્યાર્થી માહિતી'!C50)</f>
        <v/>
      </c>
      <c r="D52" s="122" t="str">
        <f>IF('વિદ્યાર્થી માહિતી'!C50="","",SUM('સમગ્ર પરિણામ '!I55,'સમગ્ર પરિણામ '!J55))</f>
        <v/>
      </c>
      <c r="E52" s="123" t="str">
        <f>IF('વિદ્યાર્થી માહિતી'!C50="","",SUM('સમગ્ર પરિણામ '!V55,'સમગ્ર પરિણામ '!W55))</f>
        <v/>
      </c>
      <c r="F52" s="124" t="str">
        <f>IF('વિદ્યાર્થી માહિતી'!C50="","",SUM('સમગ્ર પરિણામ '!AI55,'સમગ્ર પરિણામ '!AJ55))</f>
        <v/>
      </c>
      <c r="G52" s="125" t="str">
        <f>IF('વિદ્યાર્થી માહિતી'!C50="","",SUM('સમગ્ર પરિણામ '!AV55,'સમગ્ર પરિણામ '!AW55))</f>
        <v/>
      </c>
      <c r="H52" s="126" t="str">
        <f>IF('વિદ્યાર્થી માહિતી'!C50="","",SUM('સમગ્ર પરિણામ '!BI55,'સમગ્ર પરિણામ '!BJ55))</f>
        <v/>
      </c>
      <c r="I52" s="127" t="str">
        <f>IF('વિદ્યાર્થી માહિતી'!C50="","",SUM('સમગ્ર પરિણામ '!BV55,'સમગ્ર પરિણામ '!BW55))</f>
        <v/>
      </c>
      <c r="J52" s="128" t="str">
        <f>IF('વિદ્યાર્થી માહિતી'!C50="","",SUM('સમગ્ર પરિણામ '!CI55,'સમગ્ર પરિણામ '!CJ55))</f>
        <v/>
      </c>
      <c r="K52" s="129" t="str">
        <f>IF('વિદ્યાર્થી માહિતી'!C50="","",SUM(D52:J52))</f>
        <v/>
      </c>
      <c r="L52" s="130" t="str">
        <f>IF('વિદ્યાર્થી માહિતી'!C50="","",IF(D52&lt;33,"નાપાસ",IF(E52&lt;33,"નાપાસ",IF(F52&lt;33,"નાપાસ",IF(G52&lt;33,"નાપાસ",IF(H52&lt;33,"નાપાસ",IF(I52&lt;33,"નાપાસ",IF(J52&lt;33,"નાપાસ","પાસ"))))))))</f>
        <v/>
      </c>
      <c r="M52" s="130" t="str">
        <f>IF('વિદ્યાર્થી માહિતી'!C50="","",IF(L52="પાસ",K52,"NA"))</f>
        <v/>
      </c>
      <c r="N52" s="44" t="str">
        <f>IF('વિદ્યાર્થી માહિતી'!C50="","",IF(M52="NA","NA",RANK(M52,$M$4:$M$73,0)))</f>
        <v/>
      </c>
      <c r="O52" s="266" t="str">
        <f t="shared" si="0"/>
        <v/>
      </c>
      <c r="P52" s="266" t="str">
        <f>IF('વિદ્યાર્થી માહિતી'!C50="","",'વિદ્યાર્થી માહિતી'!J50)</f>
        <v/>
      </c>
      <c r="Q52" s="130" t="str">
        <f t="shared" si="1"/>
        <v/>
      </c>
    </row>
    <row r="53" spans="1:17" ht="23.25" customHeight="1" x14ac:dyDescent="0.2">
      <c r="A53" s="120">
        <f>'વિદ્યાર્થી માહિતી'!A51</f>
        <v>50</v>
      </c>
      <c r="B53" s="121">
        <f>'વિદ્યાર્થી માહિતી'!B51</f>
        <v>0</v>
      </c>
      <c r="C53" s="52" t="str">
        <f>IF('વિદ્યાર્થી માહિતી'!C51="","",'વિદ્યાર્થી માહિતી'!C51)</f>
        <v/>
      </c>
      <c r="D53" s="122" t="str">
        <f>IF('વિદ્યાર્થી માહિતી'!C51="","",SUM('સમગ્ર પરિણામ '!I56,'સમગ્ર પરિણામ '!J56))</f>
        <v/>
      </c>
      <c r="E53" s="123" t="str">
        <f>IF('વિદ્યાર્થી માહિતી'!C51="","",SUM('સમગ્ર પરિણામ '!V56,'સમગ્ર પરિણામ '!W56))</f>
        <v/>
      </c>
      <c r="F53" s="124" t="str">
        <f>IF('વિદ્યાર્થી માહિતી'!C51="","",SUM('સમગ્ર પરિણામ '!AI56,'સમગ્ર પરિણામ '!AJ56))</f>
        <v/>
      </c>
      <c r="G53" s="125" t="str">
        <f>IF('વિદ્યાર્થી માહિતી'!C51="","",SUM('સમગ્ર પરિણામ '!AV56,'સમગ્ર પરિણામ '!AW56))</f>
        <v/>
      </c>
      <c r="H53" s="126" t="str">
        <f>IF('વિદ્યાર્થી માહિતી'!C51="","",SUM('સમગ્ર પરિણામ '!BI56,'સમગ્ર પરિણામ '!BJ56))</f>
        <v/>
      </c>
      <c r="I53" s="127" t="str">
        <f>IF('વિદ્યાર્થી માહિતી'!C51="","",SUM('સમગ્ર પરિણામ '!BV56,'સમગ્ર પરિણામ '!BW56))</f>
        <v/>
      </c>
      <c r="J53" s="128" t="str">
        <f>IF('વિદ્યાર્થી માહિતી'!C51="","",SUM('સમગ્ર પરિણામ '!CI56,'સમગ્ર પરિણામ '!CJ56))</f>
        <v/>
      </c>
      <c r="K53" s="129" t="str">
        <f>IF('વિદ્યાર્થી માહિતી'!C51="","",SUM(D53:J53))</f>
        <v/>
      </c>
      <c r="L53" s="130" t="str">
        <f>IF('વિદ્યાર્થી માહિતી'!C51="","",IF(D53&lt;33,"નાપાસ",IF(E53&lt;33,"નાપાસ",IF(F53&lt;33,"નાપાસ",IF(G53&lt;33,"નાપાસ",IF(H53&lt;33,"નાપાસ",IF(I53&lt;33,"નાપાસ",IF(J53&lt;33,"નાપાસ","પાસ"))))))))</f>
        <v/>
      </c>
      <c r="M53" s="130" t="str">
        <f>IF('વિદ્યાર્થી માહિતી'!C51="","",IF(L53="પાસ",K53,"NA"))</f>
        <v/>
      </c>
      <c r="N53" s="44" t="str">
        <f>IF('વિદ્યાર્થી માહિતી'!C51="","",IF(M53="NA","NA",RANK(M53,$M$4:$M$73,0)))</f>
        <v/>
      </c>
      <c r="O53" s="266" t="str">
        <f t="shared" si="0"/>
        <v/>
      </c>
      <c r="P53" s="266" t="str">
        <f>IF('વિદ્યાર્થી માહિતી'!C51="","",'વિદ્યાર્થી માહિતી'!J51)</f>
        <v/>
      </c>
      <c r="Q53" s="130" t="str">
        <f t="shared" si="1"/>
        <v/>
      </c>
    </row>
    <row r="54" spans="1:17" ht="23.25" customHeight="1" x14ac:dyDescent="0.2">
      <c r="A54" s="120">
        <f>'વિદ્યાર્થી માહિતી'!A52</f>
        <v>51</v>
      </c>
      <c r="B54" s="121">
        <f>'વિદ્યાર્થી માહિતી'!B52</f>
        <v>0</v>
      </c>
      <c r="C54" s="52" t="str">
        <f>IF('વિદ્યાર્થી માહિતી'!C52="","",'વિદ્યાર્થી માહિતી'!C52)</f>
        <v/>
      </c>
      <c r="D54" s="122" t="str">
        <f>IF('વિદ્યાર્થી માહિતી'!C52="","",SUM('સમગ્ર પરિણામ '!I57,'સમગ્ર પરિણામ '!J57))</f>
        <v/>
      </c>
      <c r="E54" s="123" t="str">
        <f>IF('વિદ્યાર્થી માહિતી'!C52="","",SUM('સમગ્ર પરિણામ '!V57,'સમગ્ર પરિણામ '!W57))</f>
        <v/>
      </c>
      <c r="F54" s="124" t="str">
        <f>IF('વિદ્યાર્થી માહિતી'!C52="","",SUM('સમગ્ર પરિણામ '!AI57,'સમગ્ર પરિણામ '!AJ57))</f>
        <v/>
      </c>
      <c r="G54" s="125" t="str">
        <f>IF('વિદ્યાર્થી માહિતી'!C52="","",SUM('સમગ્ર પરિણામ '!AV57,'સમગ્ર પરિણામ '!AW57))</f>
        <v/>
      </c>
      <c r="H54" s="126" t="str">
        <f>IF('વિદ્યાર્થી માહિતી'!C52="","",SUM('સમગ્ર પરિણામ '!BI57,'સમગ્ર પરિણામ '!BJ57))</f>
        <v/>
      </c>
      <c r="I54" s="127" t="str">
        <f>IF('વિદ્યાર્થી માહિતી'!C52="","",SUM('સમગ્ર પરિણામ '!BV57,'સમગ્ર પરિણામ '!BW57))</f>
        <v/>
      </c>
      <c r="J54" s="128" t="str">
        <f>IF('વિદ્યાર્થી માહિતી'!C52="","",SUM('સમગ્ર પરિણામ '!CI57,'સમગ્ર પરિણામ '!CJ57))</f>
        <v/>
      </c>
      <c r="K54" s="129" t="str">
        <f>IF('વિદ્યાર્થી માહિતી'!C52="","",SUM(D54:J54))</f>
        <v/>
      </c>
      <c r="L54" s="130" t="str">
        <f>IF('વિદ્યાર્થી માહિતી'!C52="","",IF(D54&lt;33,"નાપાસ",IF(E54&lt;33,"નાપાસ",IF(F54&lt;33,"નાપાસ",IF(G54&lt;33,"નાપાસ",IF(H54&lt;33,"નાપાસ",IF(I54&lt;33,"નાપાસ",IF(J54&lt;33,"નાપાસ","પાસ"))))))))</f>
        <v/>
      </c>
      <c r="M54" s="130" t="str">
        <f>IF('વિદ્યાર્થી માહિતી'!C52="","",IF(L54="પાસ",K54,"NA"))</f>
        <v/>
      </c>
      <c r="N54" s="44" t="str">
        <f>IF('વિદ્યાર્થી માહિતી'!C52="","",IF(M54="NA","NA",RANK(M54,$M$4:$M$73,0)))</f>
        <v/>
      </c>
      <c r="O54" s="266" t="str">
        <f t="shared" si="0"/>
        <v/>
      </c>
      <c r="P54" s="266" t="str">
        <f>IF('વિદ્યાર્થી માહિતી'!C52="","",'વિદ્યાર્થી માહિતી'!J52)</f>
        <v/>
      </c>
      <c r="Q54" s="130" t="str">
        <f t="shared" si="1"/>
        <v/>
      </c>
    </row>
    <row r="55" spans="1:17" ht="23.25" customHeight="1" x14ac:dyDescent="0.2">
      <c r="A55" s="120">
        <f>'વિદ્યાર્થી માહિતી'!A53</f>
        <v>52</v>
      </c>
      <c r="B55" s="121">
        <f>'વિદ્યાર્થી માહિતી'!B53</f>
        <v>0</v>
      </c>
      <c r="C55" s="52" t="str">
        <f>IF('વિદ્યાર્થી માહિતી'!C53="","",'વિદ્યાર્થી માહિતી'!C53)</f>
        <v/>
      </c>
      <c r="D55" s="122" t="str">
        <f>IF('વિદ્યાર્થી માહિતી'!C53="","",SUM('સમગ્ર પરિણામ '!I58,'સમગ્ર પરિણામ '!J58))</f>
        <v/>
      </c>
      <c r="E55" s="123" t="str">
        <f>IF('વિદ્યાર્થી માહિતી'!C53="","",SUM('સમગ્ર પરિણામ '!V58,'સમગ્ર પરિણામ '!W58))</f>
        <v/>
      </c>
      <c r="F55" s="124" t="str">
        <f>IF('વિદ્યાર્થી માહિતી'!C53="","",SUM('સમગ્ર પરિણામ '!AI58,'સમગ્ર પરિણામ '!AJ58))</f>
        <v/>
      </c>
      <c r="G55" s="125" t="str">
        <f>IF('વિદ્યાર્થી માહિતી'!C53="","",SUM('સમગ્ર પરિણામ '!AV58,'સમગ્ર પરિણામ '!AW58))</f>
        <v/>
      </c>
      <c r="H55" s="126" t="str">
        <f>IF('વિદ્યાર્થી માહિતી'!C53="","",SUM('સમગ્ર પરિણામ '!BI58,'સમગ્ર પરિણામ '!BJ58))</f>
        <v/>
      </c>
      <c r="I55" s="127" t="str">
        <f>IF('વિદ્યાર્થી માહિતી'!C53="","",SUM('સમગ્ર પરિણામ '!BV58,'સમગ્ર પરિણામ '!BW58))</f>
        <v/>
      </c>
      <c r="J55" s="128" t="str">
        <f>IF('વિદ્યાર્થી માહિતી'!C53="","",SUM('સમગ્ર પરિણામ '!CI58,'સમગ્ર પરિણામ '!CJ58))</f>
        <v/>
      </c>
      <c r="K55" s="129" t="str">
        <f>IF('વિદ્યાર્થી માહિતી'!C53="","",SUM(D55:J55))</f>
        <v/>
      </c>
      <c r="L55" s="130" t="str">
        <f>IF('વિદ્યાર્થી માહિતી'!C53="","",IF(D55&lt;33,"નાપાસ",IF(E55&lt;33,"નાપાસ",IF(F55&lt;33,"નાપાસ",IF(G55&lt;33,"નાપાસ",IF(H55&lt;33,"નાપાસ",IF(I55&lt;33,"નાપાસ",IF(J55&lt;33,"નાપાસ","પાસ"))))))))</f>
        <v/>
      </c>
      <c r="M55" s="130" t="str">
        <f>IF('વિદ્યાર્થી માહિતી'!C53="","",IF(L55="પાસ",K55,"NA"))</f>
        <v/>
      </c>
      <c r="N55" s="44" t="str">
        <f>IF('વિદ્યાર્થી માહિતી'!C53="","",IF(M55="NA","NA",RANK(M55,$M$4:$M$73,0)))</f>
        <v/>
      </c>
      <c r="O55" s="266" t="str">
        <f t="shared" si="0"/>
        <v/>
      </c>
      <c r="P55" s="266" t="str">
        <f>IF('વિદ્યાર્થી માહિતી'!C53="","",'વિદ્યાર્થી માહિતી'!J53)</f>
        <v/>
      </c>
      <c r="Q55" s="130" t="str">
        <f t="shared" si="1"/>
        <v/>
      </c>
    </row>
    <row r="56" spans="1:17" ht="23.25" customHeight="1" x14ac:dyDescent="0.2">
      <c r="A56" s="120">
        <f>'વિદ્યાર્થી માહિતી'!A54</f>
        <v>53</v>
      </c>
      <c r="B56" s="121">
        <f>'વિદ્યાર્થી માહિતી'!B54</f>
        <v>0</v>
      </c>
      <c r="C56" s="52" t="str">
        <f>IF('વિદ્યાર્થી માહિતી'!C54="","",'વિદ્યાર્થી માહિતી'!C54)</f>
        <v/>
      </c>
      <c r="D56" s="122" t="str">
        <f>IF('વિદ્યાર્થી માહિતી'!C54="","",SUM('સમગ્ર પરિણામ '!I59,'સમગ્ર પરિણામ '!J59))</f>
        <v/>
      </c>
      <c r="E56" s="123" t="str">
        <f>IF('વિદ્યાર્થી માહિતી'!C54="","",SUM('સમગ્ર પરિણામ '!V59,'સમગ્ર પરિણામ '!W59))</f>
        <v/>
      </c>
      <c r="F56" s="124" t="str">
        <f>IF('વિદ્યાર્થી માહિતી'!C54="","",SUM('સમગ્ર પરિણામ '!AI59,'સમગ્ર પરિણામ '!AJ59))</f>
        <v/>
      </c>
      <c r="G56" s="125" t="str">
        <f>IF('વિદ્યાર્થી માહિતી'!C54="","",SUM('સમગ્ર પરિણામ '!AV59,'સમગ્ર પરિણામ '!AW59))</f>
        <v/>
      </c>
      <c r="H56" s="126" t="str">
        <f>IF('વિદ્યાર્થી માહિતી'!C54="","",SUM('સમગ્ર પરિણામ '!BI59,'સમગ્ર પરિણામ '!BJ59))</f>
        <v/>
      </c>
      <c r="I56" s="127" t="str">
        <f>IF('વિદ્યાર્થી માહિતી'!C54="","",SUM('સમગ્ર પરિણામ '!BV59,'સમગ્ર પરિણામ '!BW59))</f>
        <v/>
      </c>
      <c r="J56" s="128" t="str">
        <f>IF('વિદ્યાર્થી માહિતી'!C54="","",SUM('સમગ્ર પરિણામ '!CI59,'સમગ્ર પરિણામ '!CJ59))</f>
        <v/>
      </c>
      <c r="K56" s="129" t="str">
        <f>IF('વિદ્યાર્થી માહિતી'!C54="","",SUM(D56:J56))</f>
        <v/>
      </c>
      <c r="L56" s="130" t="str">
        <f>IF('વિદ્યાર્થી માહિતી'!C54="","",IF(D56&lt;33,"નાપાસ",IF(E56&lt;33,"નાપાસ",IF(F56&lt;33,"નાપાસ",IF(G56&lt;33,"નાપાસ",IF(H56&lt;33,"નાપાસ",IF(I56&lt;33,"નાપાસ",IF(J56&lt;33,"નાપાસ","પાસ"))))))))</f>
        <v/>
      </c>
      <c r="M56" s="130" t="str">
        <f>IF('વિદ્યાર્થી માહિતી'!C54="","",IF(L56="પાસ",K56,"NA"))</f>
        <v/>
      </c>
      <c r="N56" s="44" t="str">
        <f>IF('વિદ્યાર્થી માહિતી'!C54="","",IF(M56="NA","NA",RANK(M56,$M$4:$M$73,0)))</f>
        <v/>
      </c>
      <c r="O56" s="266" t="str">
        <f t="shared" si="0"/>
        <v/>
      </c>
      <c r="P56" s="266" t="str">
        <f>IF('વિદ્યાર્થી માહિતી'!C54="","",'વિદ્યાર્થી માહિતી'!J54)</f>
        <v/>
      </c>
      <c r="Q56" s="130" t="str">
        <f t="shared" si="1"/>
        <v/>
      </c>
    </row>
    <row r="57" spans="1:17" ht="23.25" customHeight="1" x14ac:dyDescent="0.2">
      <c r="A57" s="120">
        <f>'વિદ્યાર્થી માહિતી'!A55</f>
        <v>54</v>
      </c>
      <c r="B57" s="121">
        <f>'વિદ્યાર્થી માહિતી'!B55</f>
        <v>0</v>
      </c>
      <c r="C57" s="52" t="str">
        <f>IF('વિદ્યાર્થી માહિતી'!C55="","",'વિદ્યાર્થી માહિતી'!C55)</f>
        <v/>
      </c>
      <c r="D57" s="122" t="str">
        <f>IF('વિદ્યાર્થી માહિતી'!C55="","",SUM('સમગ્ર પરિણામ '!I60,'સમગ્ર પરિણામ '!J60))</f>
        <v/>
      </c>
      <c r="E57" s="123" t="str">
        <f>IF('વિદ્યાર્થી માહિતી'!C55="","",SUM('સમગ્ર પરિણામ '!V60,'સમગ્ર પરિણામ '!W60))</f>
        <v/>
      </c>
      <c r="F57" s="124" t="str">
        <f>IF('વિદ્યાર્થી માહિતી'!C55="","",SUM('સમગ્ર પરિણામ '!AI60,'સમગ્ર પરિણામ '!AJ60))</f>
        <v/>
      </c>
      <c r="G57" s="125" t="str">
        <f>IF('વિદ્યાર્થી માહિતી'!C55="","",SUM('સમગ્ર પરિણામ '!AV60,'સમગ્ર પરિણામ '!AW60))</f>
        <v/>
      </c>
      <c r="H57" s="126" t="str">
        <f>IF('વિદ્યાર્થી માહિતી'!C55="","",SUM('સમગ્ર પરિણામ '!BI60,'સમગ્ર પરિણામ '!BJ60))</f>
        <v/>
      </c>
      <c r="I57" s="127" t="str">
        <f>IF('વિદ્યાર્થી માહિતી'!C55="","",SUM('સમગ્ર પરિણામ '!BV60,'સમગ્ર પરિણામ '!BW60))</f>
        <v/>
      </c>
      <c r="J57" s="128" t="str">
        <f>IF('વિદ્યાર્થી માહિતી'!C55="","",SUM('સમગ્ર પરિણામ '!CI60,'સમગ્ર પરિણામ '!CJ60))</f>
        <v/>
      </c>
      <c r="K57" s="129" t="str">
        <f>IF('વિદ્યાર્થી માહિતી'!C55="","",SUM(D57:J57))</f>
        <v/>
      </c>
      <c r="L57" s="130" t="str">
        <f>IF('વિદ્યાર્થી માહિતી'!C55="","",IF(D57&lt;33,"નાપાસ",IF(E57&lt;33,"નાપાસ",IF(F57&lt;33,"નાપાસ",IF(G57&lt;33,"નાપાસ",IF(H57&lt;33,"નાપાસ",IF(I57&lt;33,"નાપાસ",IF(J57&lt;33,"નાપાસ","પાસ"))))))))</f>
        <v/>
      </c>
      <c r="M57" s="130" t="str">
        <f>IF('વિદ્યાર્થી માહિતી'!C55="","",IF(L57="પાસ",K57,"NA"))</f>
        <v/>
      </c>
      <c r="N57" s="44" t="str">
        <f>IF('વિદ્યાર્થી માહિતી'!C55="","",IF(M57="NA","NA",RANK(M57,$M$4:$M$73,0)))</f>
        <v/>
      </c>
      <c r="O57" s="266" t="str">
        <f t="shared" si="0"/>
        <v/>
      </c>
      <c r="P57" s="266" t="str">
        <f>IF('વિદ્યાર્થી માહિતી'!C55="","",'વિદ્યાર્થી માહિતી'!J55)</f>
        <v/>
      </c>
      <c r="Q57" s="130" t="str">
        <f t="shared" si="1"/>
        <v/>
      </c>
    </row>
    <row r="58" spans="1:17" ht="23.25" customHeight="1" x14ac:dyDescent="0.2">
      <c r="A58" s="120">
        <f>'વિદ્યાર્થી માહિતી'!A56</f>
        <v>55</v>
      </c>
      <c r="B58" s="121">
        <f>'વિદ્યાર્થી માહિતી'!B56</f>
        <v>0</v>
      </c>
      <c r="C58" s="52" t="str">
        <f>IF('વિદ્યાર્થી માહિતી'!C56="","",'વિદ્યાર્થી માહિતી'!C56)</f>
        <v/>
      </c>
      <c r="D58" s="122" t="str">
        <f>IF('વિદ્યાર્થી માહિતી'!C56="","",SUM('સમગ્ર પરિણામ '!I61,'સમગ્ર પરિણામ '!J61))</f>
        <v/>
      </c>
      <c r="E58" s="123" t="str">
        <f>IF('વિદ્યાર્થી માહિતી'!C56="","",SUM('સમગ્ર પરિણામ '!V61,'સમગ્ર પરિણામ '!W61))</f>
        <v/>
      </c>
      <c r="F58" s="124" t="str">
        <f>IF('વિદ્યાર્થી માહિતી'!C56="","",SUM('સમગ્ર પરિણામ '!AI61,'સમગ્ર પરિણામ '!AJ61))</f>
        <v/>
      </c>
      <c r="G58" s="125" t="str">
        <f>IF('વિદ્યાર્થી માહિતી'!C56="","",SUM('સમગ્ર પરિણામ '!AV61,'સમગ્ર પરિણામ '!AW61))</f>
        <v/>
      </c>
      <c r="H58" s="126" t="str">
        <f>IF('વિદ્યાર્થી માહિતી'!C56="","",SUM('સમગ્ર પરિણામ '!BI61,'સમગ્ર પરિણામ '!BJ61))</f>
        <v/>
      </c>
      <c r="I58" s="127" t="str">
        <f>IF('વિદ્યાર્થી માહિતી'!C56="","",SUM('સમગ્ર પરિણામ '!BV61,'સમગ્ર પરિણામ '!BW61))</f>
        <v/>
      </c>
      <c r="J58" s="128" t="str">
        <f>IF('વિદ્યાર્થી માહિતી'!C56="","",SUM('સમગ્ર પરિણામ '!CI61,'સમગ્ર પરિણામ '!CJ61))</f>
        <v/>
      </c>
      <c r="K58" s="129" t="str">
        <f>IF('વિદ્યાર્થી માહિતી'!C56="","",SUM(D58:J58))</f>
        <v/>
      </c>
      <c r="L58" s="130" t="str">
        <f>IF('વિદ્યાર્થી માહિતી'!C56="","",IF(D58&lt;33,"નાપાસ",IF(E58&lt;33,"નાપાસ",IF(F58&lt;33,"નાપાસ",IF(G58&lt;33,"નાપાસ",IF(H58&lt;33,"નાપાસ",IF(I58&lt;33,"નાપાસ",IF(J58&lt;33,"નાપાસ","પાસ"))))))))</f>
        <v/>
      </c>
      <c r="M58" s="130" t="str">
        <f>IF('વિદ્યાર્થી માહિતી'!C56="","",IF(L58="પાસ",K58,"NA"))</f>
        <v/>
      </c>
      <c r="N58" s="44" t="str">
        <f>IF('વિદ્યાર્થી માહિતી'!C56="","",IF(M58="NA","NA",RANK(M58,$M$4:$M$73,0)))</f>
        <v/>
      </c>
      <c r="O58" s="266" t="str">
        <f t="shared" si="0"/>
        <v/>
      </c>
      <c r="P58" s="266" t="str">
        <f>IF('વિદ્યાર્થી માહિતી'!C56="","",'વિદ્યાર્થી માહિતી'!J56)</f>
        <v/>
      </c>
      <c r="Q58" s="130" t="str">
        <f t="shared" si="1"/>
        <v/>
      </c>
    </row>
    <row r="59" spans="1:17" ht="23.25" customHeight="1" x14ac:dyDescent="0.2">
      <c r="A59" s="120">
        <f>'વિદ્યાર્થી માહિતી'!A57</f>
        <v>56</v>
      </c>
      <c r="B59" s="121">
        <f>'વિદ્યાર્થી માહિતી'!B57</f>
        <v>0</v>
      </c>
      <c r="C59" s="52" t="str">
        <f>IF('વિદ્યાર્થી માહિતી'!C57="","",'વિદ્યાર્થી માહિતી'!C57)</f>
        <v/>
      </c>
      <c r="D59" s="122" t="str">
        <f>IF('વિદ્યાર્થી માહિતી'!C57="","",SUM('સમગ્ર પરિણામ '!I62,'સમગ્ર પરિણામ '!J62))</f>
        <v/>
      </c>
      <c r="E59" s="123" t="str">
        <f>IF('વિદ્યાર્થી માહિતી'!C57="","",SUM('સમગ્ર પરિણામ '!V62,'સમગ્ર પરિણામ '!W62))</f>
        <v/>
      </c>
      <c r="F59" s="124" t="str">
        <f>IF('વિદ્યાર્થી માહિતી'!C57="","",SUM('સમગ્ર પરિણામ '!AI62,'સમગ્ર પરિણામ '!AJ62))</f>
        <v/>
      </c>
      <c r="G59" s="125" t="str">
        <f>IF('વિદ્યાર્થી માહિતી'!C57="","",SUM('સમગ્ર પરિણામ '!AV62,'સમગ્ર પરિણામ '!AW62))</f>
        <v/>
      </c>
      <c r="H59" s="126" t="str">
        <f>IF('વિદ્યાર્થી માહિતી'!C57="","",SUM('સમગ્ર પરિણામ '!BI62,'સમગ્ર પરિણામ '!BJ62))</f>
        <v/>
      </c>
      <c r="I59" s="127" t="str">
        <f>IF('વિદ્યાર્થી માહિતી'!C57="","",SUM('સમગ્ર પરિણામ '!BV62,'સમગ્ર પરિણામ '!BW62))</f>
        <v/>
      </c>
      <c r="J59" s="128" t="str">
        <f>IF('વિદ્યાર્થી માહિતી'!C57="","",SUM('સમગ્ર પરિણામ '!CI62,'સમગ્ર પરિણામ '!CJ62))</f>
        <v/>
      </c>
      <c r="K59" s="129" t="str">
        <f>IF('વિદ્યાર્થી માહિતી'!C57="","",SUM(D59:J59))</f>
        <v/>
      </c>
      <c r="L59" s="130" t="str">
        <f>IF('વિદ્યાર્થી માહિતી'!C57="","",IF(D59&lt;33,"નાપાસ",IF(E59&lt;33,"નાપાસ",IF(F59&lt;33,"નાપાસ",IF(G59&lt;33,"નાપાસ",IF(H59&lt;33,"નાપાસ",IF(I59&lt;33,"નાપાસ",IF(J59&lt;33,"નાપાસ","પાસ"))))))))</f>
        <v/>
      </c>
      <c r="M59" s="130" t="str">
        <f>IF('વિદ્યાર્થી માહિતી'!C57="","",IF(L59="પાસ",K59,"NA"))</f>
        <v/>
      </c>
      <c r="N59" s="44" t="str">
        <f>IF('વિદ્યાર્થી માહિતી'!C57="","",IF(M59="NA","NA",RANK(M59,$M$4:$M$73,0)))</f>
        <v/>
      </c>
      <c r="O59" s="266" t="str">
        <f t="shared" si="0"/>
        <v/>
      </c>
      <c r="P59" s="266" t="str">
        <f>IF('વિદ્યાર્થી માહિતી'!C57="","",'વિદ્યાર્થી માહિતી'!J57)</f>
        <v/>
      </c>
      <c r="Q59" s="130" t="str">
        <f t="shared" si="1"/>
        <v/>
      </c>
    </row>
    <row r="60" spans="1:17" ht="23.25" customHeight="1" x14ac:dyDescent="0.2">
      <c r="A60" s="120">
        <f>'વિદ્યાર્થી માહિતી'!A58</f>
        <v>57</v>
      </c>
      <c r="B60" s="121">
        <f>'વિદ્યાર્થી માહિતી'!B58</f>
        <v>0</v>
      </c>
      <c r="C60" s="52" t="str">
        <f>IF('વિદ્યાર્થી માહિતી'!C58="","",'વિદ્યાર્થી માહિતી'!C58)</f>
        <v/>
      </c>
      <c r="D60" s="122" t="str">
        <f>IF('વિદ્યાર્થી માહિતી'!C58="","",SUM('સમગ્ર પરિણામ '!I63,'સમગ્ર પરિણામ '!J63))</f>
        <v/>
      </c>
      <c r="E60" s="123" t="str">
        <f>IF('વિદ્યાર્થી માહિતી'!C58="","",SUM('સમગ્ર પરિણામ '!V63,'સમગ્ર પરિણામ '!W63))</f>
        <v/>
      </c>
      <c r="F60" s="124" t="str">
        <f>IF('વિદ્યાર્થી માહિતી'!C58="","",SUM('સમગ્ર પરિણામ '!AI63,'સમગ્ર પરિણામ '!AJ63))</f>
        <v/>
      </c>
      <c r="G60" s="125" t="str">
        <f>IF('વિદ્યાર્થી માહિતી'!C58="","",SUM('સમગ્ર પરિણામ '!AV63,'સમગ્ર પરિણામ '!AW63))</f>
        <v/>
      </c>
      <c r="H60" s="126" t="str">
        <f>IF('વિદ્યાર્થી માહિતી'!C58="","",SUM('સમગ્ર પરિણામ '!BI63,'સમગ્ર પરિણામ '!BJ63))</f>
        <v/>
      </c>
      <c r="I60" s="127" t="str">
        <f>IF('વિદ્યાર્થી માહિતી'!C58="","",SUM('સમગ્ર પરિણામ '!BV63,'સમગ્ર પરિણામ '!BW63))</f>
        <v/>
      </c>
      <c r="J60" s="128" t="str">
        <f>IF('વિદ્યાર્થી માહિતી'!C58="","",SUM('સમગ્ર પરિણામ '!CI63,'સમગ્ર પરિણામ '!CJ63))</f>
        <v/>
      </c>
      <c r="K60" s="129" t="str">
        <f>IF('વિદ્યાર્થી માહિતી'!C58="","",SUM(D60:J60))</f>
        <v/>
      </c>
      <c r="L60" s="130" t="str">
        <f>IF('વિદ્યાર્થી માહિતી'!C58="","",IF(D60&lt;33,"નાપાસ",IF(E60&lt;33,"નાપાસ",IF(F60&lt;33,"નાપાસ",IF(G60&lt;33,"નાપાસ",IF(H60&lt;33,"નાપાસ",IF(I60&lt;33,"નાપાસ",IF(J60&lt;33,"નાપાસ","પાસ"))))))))</f>
        <v/>
      </c>
      <c r="M60" s="130" t="str">
        <f>IF('વિદ્યાર્થી માહિતી'!C58="","",IF(L60="પાસ",K60,"NA"))</f>
        <v/>
      </c>
      <c r="N60" s="44" t="str">
        <f>IF('વિદ્યાર્થી માહિતી'!C58="","",IF(M60="NA","NA",RANK(M60,$M$4:$M$73,0)))</f>
        <v/>
      </c>
      <c r="O60" s="266" t="str">
        <f t="shared" si="0"/>
        <v/>
      </c>
      <c r="P60" s="266" t="str">
        <f>IF('વિદ્યાર્થી માહિતી'!C58="","",'વિદ્યાર્થી માહિતી'!J58)</f>
        <v/>
      </c>
      <c r="Q60" s="130" t="str">
        <f t="shared" si="1"/>
        <v/>
      </c>
    </row>
    <row r="61" spans="1:17" ht="23.25" customHeight="1" x14ac:dyDescent="0.2">
      <c r="A61" s="120">
        <f>'વિદ્યાર્થી માહિતી'!A59</f>
        <v>58</v>
      </c>
      <c r="B61" s="121">
        <f>'વિદ્યાર્થી માહિતી'!B59</f>
        <v>0</v>
      </c>
      <c r="C61" s="52" t="str">
        <f>IF('વિદ્યાર્થી માહિતી'!C59="","",'વિદ્યાર્થી માહિતી'!C59)</f>
        <v/>
      </c>
      <c r="D61" s="122" t="str">
        <f>IF('વિદ્યાર્થી માહિતી'!C59="","",SUM('સમગ્ર પરિણામ '!I64,'સમગ્ર પરિણામ '!J64))</f>
        <v/>
      </c>
      <c r="E61" s="123" t="str">
        <f>IF('વિદ્યાર્થી માહિતી'!C59="","",SUM('સમગ્ર પરિણામ '!V64,'સમગ્ર પરિણામ '!W64))</f>
        <v/>
      </c>
      <c r="F61" s="124" t="str">
        <f>IF('વિદ્યાર્થી માહિતી'!C59="","",SUM('સમગ્ર પરિણામ '!AI64,'સમગ્ર પરિણામ '!AJ64))</f>
        <v/>
      </c>
      <c r="G61" s="125" t="str">
        <f>IF('વિદ્યાર્થી માહિતી'!C59="","",SUM('સમગ્ર પરિણામ '!AV64,'સમગ્ર પરિણામ '!AW64))</f>
        <v/>
      </c>
      <c r="H61" s="126" t="str">
        <f>IF('વિદ્યાર્થી માહિતી'!C59="","",SUM('સમગ્ર પરિણામ '!BI64,'સમગ્ર પરિણામ '!BJ64))</f>
        <v/>
      </c>
      <c r="I61" s="127" t="str">
        <f>IF('વિદ્યાર્થી માહિતી'!C59="","",SUM('સમગ્ર પરિણામ '!BV64,'સમગ્ર પરિણામ '!BW64))</f>
        <v/>
      </c>
      <c r="J61" s="128" t="str">
        <f>IF('વિદ્યાર્થી માહિતી'!C59="","",SUM('સમગ્ર પરિણામ '!CI64,'સમગ્ર પરિણામ '!CJ64))</f>
        <v/>
      </c>
      <c r="K61" s="129" t="str">
        <f>IF('વિદ્યાર્થી માહિતી'!C59="","",SUM(D61:J61))</f>
        <v/>
      </c>
      <c r="L61" s="130" t="str">
        <f>IF('વિદ્યાર્થી માહિતી'!C59="","",IF(D61&lt;33,"નાપાસ",IF(E61&lt;33,"નાપાસ",IF(F61&lt;33,"નાપાસ",IF(G61&lt;33,"નાપાસ",IF(H61&lt;33,"નાપાસ",IF(I61&lt;33,"નાપાસ",IF(J61&lt;33,"નાપાસ","પાસ"))))))))</f>
        <v/>
      </c>
      <c r="M61" s="130" t="str">
        <f>IF('વિદ્યાર્થી માહિતી'!C59="","",IF(L61="પાસ",K61,"NA"))</f>
        <v/>
      </c>
      <c r="N61" s="44" t="str">
        <f>IF('વિદ્યાર્થી માહિતી'!C59="","",IF(M61="NA","NA",RANK(M61,$M$4:$M$73,0)))</f>
        <v/>
      </c>
      <c r="O61" s="266" t="str">
        <f t="shared" si="0"/>
        <v/>
      </c>
      <c r="P61" s="266" t="str">
        <f>IF('વિદ્યાર્થી માહિતી'!C59="","",'વિદ્યાર્થી માહિતી'!J59)</f>
        <v/>
      </c>
      <c r="Q61" s="130" t="str">
        <f t="shared" si="1"/>
        <v/>
      </c>
    </row>
    <row r="62" spans="1:17" ht="23.25" customHeight="1" x14ac:dyDescent="0.2">
      <c r="A62" s="120">
        <f>'વિદ્યાર્થી માહિતી'!A60</f>
        <v>59</v>
      </c>
      <c r="B62" s="121">
        <f>'વિદ્યાર્થી માહિતી'!B60</f>
        <v>0</v>
      </c>
      <c r="C62" s="52" t="str">
        <f>IF('વિદ્યાર્થી માહિતી'!C60="","",'વિદ્યાર્થી માહિતી'!C60)</f>
        <v/>
      </c>
      <c r="D62" s="122" t="str">
        <f>IF('વિદ્યાર્થી માહિતી'!C60="","",SUM('સમગ્ર પરિણામ '!I65,'સમગ્ર પરિણામ '!J65))</f>
        <v/>
      </c>
      <c r="E62" s="123" t="str">
        <f>IF('વિદ્યાર્થી માહિતી'!C60="","",SUM('સમગ્ર પરિણામ '!V65,'સમગ્ર પરિણામ '!W65))</f>
        <v/>
      </c>
      <c r="F62" s="124" t="str">
        <f>IF('વિદ્યાર્થી માહિતી'!C60="","",SUM('સમગ્ર પરિણામ '!AI65,'સમગ્ર પરિણામ '!AJ65))</f>
        <v/>
      </c>
      <c r="G62" s="125" t="str">
        <f>IF('વિદ્યાર્થી માહિતી'!C60="","",SUM('સમગ્ર પરિણામ '!AV65,'સમગ્ર પરિણામ '!AW65))</f>
        <v/>
      </c>
      <c r="H62" s="126" t="str">
        <f>IF('વિદ્યાર્થી માહિતી'!C60="","",SUM('સમગ્ર પરિણામ '!BI65,'સમગ્ર પરિણામ '!BJ65))</f>
        <v/>
      </c>
      <c r="I62" s="127" t="str">
        <f>IF('વિદ્યાર્થી માહિતી'!C60="","",SUM('સમગ્ર પરિણામ '!BV65,'સમગ્ર પરિણામ '!BW65))</f>
        <v/>
      </c>
      <c r="J62" s="128" t="str">
        <f>IF('વિદ્યાર્થી માહિતી'!C60="","",SUM('સમગ્ર પરિણામ '!CI65,'સમગ્ર પરિણામ '!CJ65))</f>
        <v/>
      </c>
      <c r="K62" s="129" t="str">
        <f>IF('વિદ્યાર્થી માહિતી'!C60="","",SUM(D62:J62))</f>
        <v/>
      </c>
      <c r="L62" s="130" t="str">
        <f>IF('વિદ્યાર્થી માહિતી'!C60="","",IF(D62&lt;33,"નાપાસ",IF(E62&lt;33,"નાપાસ",IF(F62&lt;33,"નાપાસ",IF(G62&lt;33,"નાપાસ",IF(H62&lt;33,"નાપાસ",IF(I62&lt;33,"નાપાસ",IF(J62&lt;33,"નાપાસ","પાસ"))))))))</f>
        <v/>
      </c>
      <c r="M62" s="130" t="str">
        <f>IF('વિદ્યાર્થી માહિતી'!C60="","",IF(L62="પાસ",K62,"NA"))</f>
        <v/>
      </c>
      <c r="N62" s="44" t="str">
        <f>IF('વિદ્યાર્થી માહિતી'!C60="","",IF(M62="NA","NA",RANK(M62,$M$4:$M$73,0)))</f>
        <v/>
      </c>
      <c r="O62" s="266" t="str">
        <f t="shared" si="0"/>
        <v/>
      </c>
      <c r="P62" s="266" t="str">
        <f>IF('વિદ્યાર્થી માહિતી'!C60="","",'વિદ્યાર્થી માહિતી'!J60)</f>
        <v/>
      </c>
      <c r="Q62" s="130" t="str">
        <f t="shared" si="1"/>
        <v/>
      </c>
    </row>
    <row r="63" spans="1:17" ht="23.25" customHeight="1" x14ac:dyDescent="0.2">
      <c r="A63" s="120">
        <f>'વિદ્યાર્થી માહિતી'!A61</f>
        <v>60</v>
      </c>
      <c r="B63" s="121">
        <f>'વિદ્યાર્થી માહિતી'!B61</f>
        <v>0</v>
      </c>
      <c r="C63" s="52" t="str">
        <f>IF('વિદ્યાર્થી માહિતી'!C61="","",'વિદ્યાર્થી માહિતી'!C61)</f>
        <v/>
      </c>
      <c r="D63" s="122" t="str">
        <f>IF('વિદ્યાર્થી માહિતી'!C61="","",SUM('સમગ્ર પરિણામ '!I66,'સમગ્ર પરિણામ '!J66))</f>
        <v/>
      </c>
      <c r="E63" s="123" t="str">
        <f>IF('વિદ્યાર્થી માહિતી'!C61="","",SUM('સમગ્ર પરિણામ '!V66,'સમગ્ર પરિણામ '!W66))</f>
        <v/>
      </c>
      <c r="F63" s="124" t="str">
        <f>IF('વિદ્યાર્થી માહિતી'!C61="","",SUM('સમગ્ર પરિણામ '!AI66,'સમગ્ર પરિણામ '!AJ66))</f>
        <v/>
      </c>
      <c r="G63" s="125" t="str">
        <f>IF('વિદ્યાર્થી માહિતી'!C61="","",SUM('સમગ્ર પરિણામ '!AV66,'સમગ્ર પરિણામ '!AW66))</f>
        <v/>
      </c>
      <c r="H63" s="126" t="str">
        <f>IF('વિદ્યાર્થી માહિતી'!C61="","",SUM('સમગ્ર પરિણામ '!BI66,'સમગ્ર પરિણામ '!BJ66))</f>
        <v/>
      </c>
      <c r="I63" s="127" t="str">
        <f>IF('વિદ્યાર્થી માહિતી'!C61="","",SUM('સમગ્ર પરિણામ '!BV66,'સમગ્ર પરિણામ '!BW66))</f>
        <v/>
      </c>
      <c r="J63" s="128" t="str">
        <f>IF('વિદ્યાર્થી માહિતી'!C61="","",SUM('સમગ્ર પરિણામ '!CI66,'સમગ્ર પરિણામ '!CJ66))</f>
        <v/>
      </c>
      <c r="K63" s="129" t="str">
        <f>IF('વિદ્યાર્થી માહિતી'!C61="","",SUM(D63:J63))</f>
        <v/>
      </c>
      <c r="L63" s="130" t="str">
        <f>IF('વિદ્યાર્થી માહિતી'!C61="","",IF(D63&lt;33,"નાપાસ",IF(E63&lt;33,"નાપાસ",IF(F63&lt;33,"નાપાસ",IF(G63&lt;33,"નાપાસ",IF(H63&lt;33,"નાપાસ",IF(I63&lt;33,"નાપાસ",IF(J63&lt;33,"નાપાસ","પાસ"))))))))</f>
        <v/>
      </c>
      <c r="M63" s="130" t="str">
        <f>IF('વિદ્યાર્થી માહિતી'!C61="","",IF(L63="પાસ",K63,"NA"))</f>
        <v/>
      </c>
      <c r="N63" s="44" t="str">
        <f>IF('વિદ્યાર્થી માહિતી'!C61="","",IF(M63="NA","NA",RANK(M63,$M$4:$M$73,0)))</f>
        <v/>
      </c>
      <c r="O63" s="266" t="str">
        <f t="shared" si="0"/>
        <v/>
      </c>
      <c r="P63" s="266" t="str">
        <f>IF('વિદ્યાર્થી માહિતી'!C61="","",'વિદ્યાર્થી માહિતી'!J61)</f>
        <v/>
      </c>
      <c r="Q63" s="130" t="str">
        <f t="shared" si="1"/>
        <v/>
      </c>
    </row>
    <row r="64" spans="1:17" ht="23.25" customHeight="1" x14ac:dyDescent="0.2">
      <c r="A64" s="120">
        <f>'વિદ્યાર્થી માહિતી'!A62</f>
        <v>61</v>
      </c>
      <c r="B64" s="121">
        <f>'વિદ્યાર્થી માહિતી'!B62</f>
        <v>0</v>
      </c>
      <c r="C64" s="52" t="str">
        <f>IF('વિદ્યાર્થી માહિતી'!C62="","",'વિદ્યાર્થી માહિતી'!C62)</f>
        <v/>
      </c>
      <c r="D64" s="122" t="str">
        <f>IF('વિદ્યાર્થી માહિતી'!C62="","",SUM('સમગ્ર પરિણામ '!I67,'સમગ્ર પરિણામ '!J67))</f>
        <v/>
      </c>
      <c r="E64" s="123" t="str">
        <f>IF('વિદ્યાર્થી માહિતી'!C62="","",SUM('સમગ્ર પરિણામ '!V67,'સમગ્ર પરિણામ '!W67))</f>
        <v/>
      </c>
      <c r="F64" s="124" t="str">
        <f>IF('વિદ્યાર્થી માહિતી'!C62="","",SUM('સમગ્ર પરિણામ '!AI67,'સમગ્ર પરિણામ '!AJ67))</f>
        <v/>
      </c>
      <c r="G64" s="125" t="str">
        <f>IF('વિદ્યાર્થી માહિતી'!C62="","",SUM('સમગ્ર પરિણામ '!AV67,'સમગ્ર પરિણામ '!AW67))</f>
        <v/>
      </c>
      <c r="H64" s="126" t="str">
        <f>IF('વિદ્યાર્થી માહિતી'!C62="","",SUM('સમગ્ર પરિણામ '!BI67,'સમગ્ર પરિણામ '!BJ67))</f>
        <v/>
      </c>
      <c r="I64" s="127" t="str">
        <f>IF('વિદ્યાર્થી માહિતી'!C62="","",SUM('સમગ્ર પરિણામ '!BV67,'સમગ્ર પરિણામ '!BW67))</f>
        <v/>
      </c>
      <c r="J64" s="128" t="str">
        <f>IF('વિદ્યાર્થી માહિતી'!C62="","",SUM('સમગ્ર પરિણામ '!CI67,'સમગ્ર પરિણામ '!CJ67))</f>
        <v/>
      </c>
      <c r="K64" s="129" t="str">
        <f>IF('વિદ્યાર્થી માહિતી'!C62="","",SUM(D64:J64))</f>
        <v/>
      </c>
      <c r="L64" s="130" t="str">
        <f>IF('વિદ્યાર્થી માહિતી'!C62="","",IF(D64&lt;33,"નાપાસ",IF(E64&lt;33,"નાપાસ",IF(F64&lt;33,"નાપાસ",IF(G64&lt;33,"નાપાસ",IF(H64&lt;33,"નાપાસ",IF(I64&lt;33,"નાપાસ",IF(J64&lt;33,"નાપાસ","પાસ"))))))))</f>
        <v/>
      </c>
      <c r="M64" s="130" t="str">
        <f>IF('વિદ્યાર્થી માહિતી'!C62="","",IF(L64="પાસ",K64,"NA"))</f>
        <v/>
      </c>
      <c r="N64" s="44" t="str">
        <f>IF('વિદ્યાર્થી માહિતી'!C62="","",IF(M64="NA","NA",RANK(M64,$M$4:$M$73,0)))</f>
        <v/>
      </c>
      <c r="O64" s="266" t="str">
        <f t="shared" si="0"/>
        <v/>
      </c>
      <c r="P64" s="266" t="str">
        <f>IF('વિદ્યાર્થી માહિતી'!C62="","",'વિદ્યાર્થી માહિતી'!J62)</f>
        <v/>
      </c>
      <c r="Q64" s="130" t="str">
        <f t="shared" si="1"/>
        <v/>
      </c>
    </row>
    <row r="65" spans="1:17" ht="23.25" customHeight="1" x14ac:dyDescent="0.2">
      <c r="A65" s="120">
        <f>'વિદ્યાર્થી માહિતી'!A63</f>
        <v>62</v>
      </c>
      <c r="B65" s="121">
        <f>'વિદ્યાર્થી માહિતી'!B63</f>
        <v>0</v>
      </c>
      <c r="C65" s="52" t="str">
        <f>IF('વિદ્યાર્થી માહિતી'!C63="","",'વિદ્યાર્થી માહિતી'!C63)</f>
        <v/>
      </c>
      <c r="D65" s="122" t="str">
        <f>IF('વિદ્યાર્થી માહિતી'!C63="","",SUM('સમગ્ર પરિણામ '!I68,'સમગ્ર પરિણામ '!J68))</f>
        <v/>
      </c>
      <c r="E65" s="123" t="str">
        <f>IF('વિદ્યાર્થી માહિતી'!C63="","",SUM('સમગ્ર પરિણામ '!V68,'સમગ્ર પરિણામ '!W68))</f>
        <v/>
      </c>
      <c r="F65" s="124" t="str">
        <f>IF('વિદ્યાર્થી માહિતી'!C63="","",SUM('સમગ્ર પરિણામ '!AI68,'સમગ્ર પરિણામ '!AJ68))</f>
        <v/>
      </c>
      <c r="G65" s="125" t="str">
        <f>IF('વિદ્યાર્થી માહિતી'!C63="","",SUM('સમગ્ર પરિણામ '!AV68,'સમગ્ર પરિણામ '!AW68))</f>
        <v/>
      </c>
      <c r="H65" s="126" t="str">
        <f>IF('વિદ્યાર્થી માહિતી'!C63="","",SUM('સમગ્ર પરિણામ '!BI68,'સમગ્ર પરિણામ '!BJ68))</f>
        <v/>
      </c>
      <c r="I65" s="127" t="str">
        <f>IF('વિદ્યાર્થી માહિતી'!C63="","",SUM('સમગ્ર પરિણામ '!BV68,'સમગ્ર પરિણામ '!BW68))</f>
        <v/>
      </c>
      <c r="J65" s="128" t="str">
        <f>IF('વિદ્યાર્થી માહિતી'!C63="","",SUM('સમગ્ર પરિણામ '!CI68,'સમગ્ર પરિણામ '!CJ68))</f>
        <v/>
      </c>
      <c r="K65" s="129" t="str">
        <f>IF('વિદ્યાર્થી માહિતી'!C63="","",SUM(D65:J65))</f>
        <v/>
      </c>
      <c r="L65" s="130" t="str">
        <f>IF('વિદ્યાર્થી માહિતી'!C63="","",IF(D65&lt;33,"નાપાસ",IF(E65&lt;33,"નાપાસ",IF(F65&lt;33,"નાપાસ",IF(G65&lt;33,"નાપાસ",IF(H65&lt;33,"નાપાસ",IF(I65&lt;33,"નાપાસ",IF(J65&lt;33,"નાપાસ","પાસ"))))))))</f>
        <v/>
      </c>
      <c r="M65" s="130" t="str">
        <f>IF('વિદ્યાર્થી માહિતી'!C63="","",IF(L65="પાસ",K65,"NA"))</f>
        <v/>
      </c>
      <c r="N65" s="44" t="str">
        <f>IF('વિદ્યાર્થી માહિતી'!C63="","",IF(M65="NA","NA",RANK(M65,$M$4:$M$73,0)))</f>
        <v/>
      </c>
      <c r="O65" s="266" t="str">
        <f t="shared" si="0"/>
        <v/>
      </c>
      <c r="P65" s="266" t="str">
        <f>IF('વિદ્યાર્થી માહિતી'!C63="","",'વિદ્યાર્થી માહિતી'!J63)</f>
        <v/>
      </c>
      <c r="Q65" s="130" t="str">
        <f t="shared" si="1"/>
        <v/>
      </c>
    </row>
    <row r="66" spans="1:17" ht="23.25" customHeight="1" x14ac:dyDescent="0.2">
      <c r="A66" s="120">
        <f>'વિદ્યાર્થી માહિતી'!A64</f>
        <v>63</v>
      </c>
      <c r="B66" s="121">
        <f>'વિદ્યાર્થી માહિતી'!B64</f>
        <v>0</v>
      </c>
      <c r="C66" s="52" t="str">
        <f>IF('વિદ્યાર્થી માહિતી'!C64="","",'વિદ્યાર્થી માહિતી'!C64)</f>
        <v/>
      </c>
      <c r="D66" s="122" t="str">
        <f>IF('વિદ્યાર્થી માહિતી'!C64="","",SUM('સમગ્ર પરિણામ '!I69,'સમગ્ર પરિણામ '!J69))</f>
        <v/>
      </c>
      <c r="E66" s="123" t="str">
        <f>IF('વિદ્યાર્થી માહિતી'!C64="","",SUM('સમગ્ર પરિણામ '!V69,'સમગ્ર પરિણામ '!W69))</f>
        <v/>
      </c>
      <c r="F66" s="124" t="str">
        <f>IF('વિદ્યાર્થી માહિતી'!C64="","",SUM('સમગ્ર પરિણામ '!AI69,'સમગ્ર પરિણામ '!AJ69))</f>
        <v/>
      </c>
      <c r="G66" s="125" t="str">
        <f>IF('વિદ્યાર્થી માહિતી'!C64="","",SUM('સમગ્ર પરિણામ '!AV69,'સમગ્ર પરિણામ '!AW69))</f>
        <v/>
      </c>
      <c r="H66" s="126" t="str">
        <f>IF('વિદ્યાર્થી માહિતી'!C64="","",SUM('સમગ્ર પરિણામ '!BI69,'સમગ્ર પરિણામ '!BJ69))</f>
        <v/>
      </c>
      <c r="I66" s="127" t="str">
        <f>IF('વિદ્યાર્થી માહિતી'!C64="","",SUM('સમગ્ર પરિણામ '!BV69,'સમગ્ર પરિણામ '!BW69))</f>
        <v/>
      </c>
      <c r="J66" s="128" t="str">
        <f>IF('વિદ્યાર્થી માહિતી'!C64="","",SUM('સમગ્ર પરિણામ '!CI69,'સમગ્ર પરિણામ '!CJ69))</f>
        <v/>
      </c>
      <c r="K66" s="129" t="str">
        <f>IF('વિદ્યાર્થી માહિતી'!C64="","",SUM(D66:J66))</f>
        <v/>
      </c>
      <c r="L66" s="130" t="str">
        <f>IF('વિદ્યાર્થી માહિતી'!C64="","",IF(D66&lt;33,"નાપાસ",IF(E66&lt;33,"નાપાસ",IF(F66&lt;33,"નાપાસ",IF(G66&lt;33,"નાપાસ",IF(H66&lt;33,"નાપાસ",IF(I66&lt;33,"નાપાસ",IF(J66&lt;33,"નાપાસ","પાસ"))))))))</f>
        <v/>
      </c>
      <c r="M66" s="130" t="str">
        <f>IF('વિદ્યાર્થી માહિતી'!C64="","",IF(L66="પાસ",K66,"NA"))</f>
        <v/>
      </c>
      <c r="N66" s="44" t="str">
        <f>IF('વિદ્યાર્થી માહિતી'!C64="","",IF(M66="NA","NA",RANK(M66,$M$4:$M$73,0)))</f>
        <v/>
      </c>
      <c r="O66" s="266" t="str">
        <f t="shared" si="0"/>
        <v/>
      </c>
      <c r="P66" s="266" t="str">
        <f>IF('વિદ્યાર્થી માહિતી'!C64="","",'વિદ્યાર્થી માહિતી'!J64)</f>
        <v/>
      </c>
      <c r="Q66" s="130" t="str">
        <f t="shared" si="1"/>
        <v/>
      </c>
    </row>
    <row r="67" spans="1:17" ht="23.25" customHeight="1" x14ac:dyDescent="0.2">
      <c r="A67" s="120">
        <f>'વિદ્યાર્થી માહિતી'!A65</f>
        <v>64</v>
      </c>
      <c r="B67" s="121">
        <f>'વિદ્યાર્થી માહિતી'!B65</f>
        <v>0</v>
      </c>
      <c r="C67" s="52" t="str">
        <f>IF('વિદ્યાર્થી માહિતી'!C65="","",'વિદ્યાર્થી માહિતી'!C65)</f>
        <v/>
      </c>
      <c r="D67" s="122" t="str">
        <f>IF('વિદ્યાર્થી માહિતી'!C65="","",SUM('સમગ્ર પરિણામ '!I70,'સમગ્ર પરિણામ '!J70))</f>
        <v/>
      </c>
      <c r="E67" s="123" t="str">
        <f>IF('વિદ્યાર્થી માહિતી'!C65="","",SUM('સમગ્ર પરિણામ '!V70,'સમગ્ર પરિણામ '!W70))</f>
        <v/>
      </c>
      <c r="F67" s="124" t="str">
        <f>IF('વિદ્યાર્થી માહિતી'!C65="","",SUM('સમગ્ર પરિણામ '!AI70,'સમગ્ર પરિણામ '!AJ70))</f>
        <v/>
      </c>
      <c r="G67" s="125" t="str">
        <f>IF('વિદ્યાર્થી માહિતી'!C65="","",SUM('સમગ્ર પરિણામ '!AV70,'સમગ્ર પરિણામ '!AW70))</f>
        <v/>
      </c>
      <c r="H67" s="126" t="str">
        <f>IF('વિદ્યાર્થી માહિતી'!C65="","",SUM('સમગ્ર પરિણામ '!BI70,'સમગ્ર પરિણામ '!BJ70))</f>
        <v/>
      </c>
      <c r="I67" s="127" t="str">
        <f>IF('વિદ્યાર્થી માહિતી'!C65="","",SUM('સમગ્ર પરિણામ '!BV70,'સમગ્ર પરિણામ '!BW70))</f>
        <v/>
      </c>
      <c r="J67" s="128" t="str">
        <f>IF('વિદ્યાર્થી માહિતી'!C65="","",SUM('સમગ્ર પરિણામ '!CI70,'સમગ્ર પરિણામ '!CJ70))</f>
        <v/>
      </c>
      <c r="K67" s="129" t="str">
        <f>IF('વિદ્યાર્થી માહિતી'!C65="","",SUM(D67:J67))</f>
        <v/>
      </c>
      <c r="L67" s="130" t="str">
        <f>IF('વિદ્યાર્થી માહિતી'!C65="","",IF(D67&lt;33,"નાપાસ",IF(E67&lt;33,"નાપાસ",IF(F67&lt;33,"નાપાસ",IF(G67&lt;33,"નાપાસ",IF(H67&lt;33,"નાપાસ",IF(I67&lt;33,"નાપાસ",IF(J67&lt;33,"નાપાસ","પાસ"))))))))</f>
        <v/>
      </c>
      <c r="M67" s="130" t="str">
        <f>IF('વિદ્યાર્થી માહિતી'!C65="","",IF(L67="પાસ",K67,"NA"))</f>
        <v/>
      </c>
      <c r="N67" s="44" t="str">
        <f>IF('વિદ્યાર્થી માહિતી'!C65="","",IF(M67="NA","NA",RANK(M67,$M$4:$M$73,0)))</f>
        <v/>
      </c>
      <c r="O67" s="266" t="str">
        <f t="shared" si="0"/>
        <v/>
      </c>
      <c r="P67" s="266" t="str">
        <f>IF('વિદ્યાર્થી માહિતી'!C65="","",'વિદ્યાર્થી માહિતી'!J65)</f>
        <v/>
      </c>
      <c r="Q67" s="130" t="str">
        <f t="shared" si="1"/>
        <v/>
      </c>
    </row>
    <row r="68" spans="1:17" ht="23.25" customHeight="1" x14ac:dyDescent="0.2">
      <c r="A68" s="120">
        <f>'વિદ્યાર્થી માહિતી'!A66</f>
        <v>65</v>
      </c>
      <c r="B68" s="121">
        <f>'વિદ્યાર્થી માહિતી'!B66</f>
        <v>0</v>
      </c>
      <c r="C68" s="52" t="str">
        <f>IF('વિદ્યાર્થી માહિતી'!C66="","",'વિદ્યાર્થી માહિતી'!C66)</f>
        <v/>
      </c>
      <c r="D68" s="122" t="str">
        <f>IF('વિદ્યાર્થી માહિતી'!C66="","",SUM('સમગ્ર પરિણામ '!I71,'સમગ્ર પરિણામ '!J71))</f>
        <v/>
      </c>
      <c r="E68" s="123" t="str">
        <f>IF('વિદ્યાર્થી માહિતી'!C66="","",SUM('સમગ્ર પરિણામ '!V71,'સમગ્ર પરિણામ '!W71))</f>
        <v/>
      </c>
      <c r="F68" s="124" t="str">
        <f>IF('વિદ્યાર્થી માહિતી'!C66="","",SUM('સમગ્ર પરિણામ '!AI71,'સમગ્ર પરિણામ '!AJ71))</f>
        <v/>
      </c>
      <c r="G68" s="125" t="str">
        <f>IF('વિદ્યાર્થી માહિતી'!C66="","",SUM('સમગ્ર પરિણામ '!AV71,'સમગ્ર પરિણામ '!AW71))</f>
        <v/>
      </c>
      <c r="H68" s="126" t="str">
        <f>IF('વિદ્યાર્થી માહિતી'!C66="","",SUM('સમગ્ર પરિણામ '!BI71,'સમગ્ર પરિણામ '!BJ71))</f>
        <v/>
      </c>
      <c r="I68" s="127" t="str">
        <f>IF('વિદ્યાર્થી માહિતી'!C66="","",SUM('સમગ્ર પરિણામ '!BV71,'સમગ્ર પરિણામ '!BW71))</f>
        <v/>
      </c>
      <c r="J68" s="128" t="str">
        <f>IF('વિદ્યાર્થી માહિતી'!C66="","",SUM('સમગ્ર પરિણામ '!CI71,'સમગ્ર પરિણામ '!CJ71))</f>
        <v/>
      </c>
      <c r="K68" s="129" t="str">
        <f>IF('વિદ્યાર્થી માહિતી'!C66="","",SUM(D68:J68))</f>
        <v/>
      </c>
      <c r="L68" s="130" t="str">
        <f>IF('વિદ્યાર્થી માહિતી'!C66="","",IF(D68&lt;33,"નાપાસ",IF(E68&lt;33,"નાપાસ",IF(F68&lt;33,"નાપાસ",IF(G68&lt;33,"નાપાસ",IF(H68&lt;33,"નાપાસ",IF(I68&lt;33,"નાપાસ",IF(J68&lt;33,"નાપાસ","પાસ"))))))))</f>
        <v/>
      </c>
      <c r="M68" s="130" t="str">
        <f>IF('વિદ્યાર્થી માહિતી'!C66="","",IF(L68="પાસ",K68,"NA"))</f>
        <v/>
      </c>
      <c r="N68" s="44" t="str">
        <f>IF('વિદ્યાર્થી માહિતી'!C66="","",IF(M68="NA","NA",RANK(M68,$M$4:$M$73,0)))</f>
        <v/>
      </c>
      <c r="O68" s="266" t="str">
        <f t="shared" si="0"/>
        <v/>
      </c>
      <c r="P68" s="266" t="str">
        <f>IF('વિદ્યાર્થી માહિતી'!C66="","",'વિદ્યાર્થી માહિતી'!J66)</f>
        <v/>
      </c>
      <c r="Q68" s="130" t="str">
        <f t="shared" si="1"/>
        <v/>
      </c>
    </row>
    <row r="69" spans="1:17" ht="23.25" customHeight="1" x14ac:dyDescent="0.2">
      <c r="A69" s="120">
        <f>'વિદ્યાર્થી માહિતી'!A67</f>
        <v>66</v>
      </c>
      <c r="B69" s="121">
        <f>'વિદ્યાર્થી માહિતી'!B67</f>
        <v>0</v>
      </c>
      <c r="C69" s="52" t="str">
        <f>IF('વિદ્યાર્થી માહિતી'!C67="","",'વિદ્યાર્થી માહિતી'!C67)</f>
        <v/>
      </c>
      <c r="D69" s="122" t="str">
        <f>IF('વિદ્યાર્થી માહિતી'!C67="","",SUM('સમગ્ર પરિણામ '!I72,'સમગ્ર પરિણામ '!J72))</f>
        <v/>
      </c>
      <c r="E69" s="123" t="str">
        <f>IF('વિદ્યાર્થી માહિતી'!C67="","",SUM('સમગ્ર પરિણામ '!V72,'સમગ્ર પરિણામ '!W72))</f>
        <v/>
      </c>
      <c r="F69" s="124" t="str">
        <f>IF('વિદ્યાર્થી માહિતી'!C67="","",SUM('સમગ્ર પરિણામ '!AI72,'સમગ્ર પરિણામ '!AJ72))</f>
        <v/>
      </c>
      <c r="G69" s="125" t="str">
        <f>IF('વિદ્યાર્થી માહિતી'!C67="","",SUM('સમગ્ર પરિણામ '!AV72,'સમગ્ર પરિણામ '!AW72))</f>
        <v/>
      </c>
      <c r="H69" s="126" t="str">
        <f>IF('વિદ્યાર્થી માહિતી'!C67="","",SUM('સમગ્ર પરિણામ '!BI72,'સમગ્ર પરિણામ '!BJ72))</f>
        <v/>
      </c>
      <c r="I69" s="127" t="str">
        <f>IF('વિદ્યાર્થી માહિતી'!C67="","",SUM('સમગ્ર પરિણામ '!BV72,'સમગ્ર પરિણામ '!BW72))</f>
        <v/>
      </c>
      <c r="J69" s="128" t="str">
        <f>IF('વિદ્યાર્થી માહિતી'!C67="","",SUM('સમગ્ર પરિણામ '!CI72,'સમગ્ર પરિણામ '!CJ72))</f>
        <v/>
      </c>
      <c r="K69" s="129" t="str">
        <f>IF('વિદ્યાર્થી માહિતી'!C67="","",SUM(D69:J69))</f>
        <v/>
      </c>
      <c r="L69" s="130" t="str">
        <f>IF('વિદ્યાર્થી માહિતી'!C67="","",IF(D69&lt;33,"નાપાસ",IF(E69&lt;33,"નાપાસ",IF(F69&lt;33,"નાપાસ",IF(G69&lt;33,"નાપાસ",IF(H69&lt;33,"નાપાસ",IF(I69&lt;33,"નાપાસ",IF(J69&lt;33,"નાપાસ","પાસ"))))))))</f>
        <v/>
      </c>
      <c r="M69" s="130" t="str">
        <f>IF('વિદ્યાર્થી માહિતી'!C67="","",IF(L69="પાસ",K69,"NA"))</f>
        <v/>
      </c>
      <c r="N69" s="44" t="str">
        <f>IF('વિદ્યાર્થી માહિતી'!C67="","",IF(M69="NA","NA",RANK(M69,$M$4:$M$73,0)))</f>
        <v/>
      </c>
      <c r="O69" s="266" t="str">
        <f t="shared" ref="O69:O103" si="2">IF(C69="","",K69/7)</f>
        <v/>
      </c>
      <c r="P69" s="266" t="str">
        <f>IF('વિદ્યાર્થી માહિતી'!C67="","",'વિદ્યાર્થી માહિતી'!J67)</f>
        <v/>
      </c>
      <c r="Q69" s="130" t="str">
        <f t="shared" ref="Q69:Q103" si="3">IF(L69="","",IF(P69="LEFT","",IF(L69="નાપાસ","E",IF(K69&gt;=630,"A1",IF(K69&gt;=540,"A2",IF(K69&gt;=490,"B1",IF(K69&gt;=420,"B2",IF(K69&gt;=350,"C1",IF(K69&gt;=280,"C2",IF(K69&gt;=231,"D","E"))))))))))</f>
        <v/>
      </c>
    </row>
    <row r="70" spans="1:17" ht="23.25" customHeight="1" x14ac:dyDescent="0.2">
      <c r="A70" s="120">
        <f>'વિદ્યાર્થી માહિતી'!A68</f>
        <v>67</v>
      </c>
      <c r="B70" s="121">
        <f>'વિદ્યાર્થી માહિતી'!B68</f>
        <v>0</v>
      </c>
      <c r="C70" s="52" t="str">
        <f>IF('વિદ્યાર્થી માહિતી'!C68="","",'વિદ્યાર્થી માહિતી'!C68)</f>
        <v/>
      </c>
      <c r="D70" s="122" t="str">
        <f>IF('વિદ્યાર્થી માહિતી'!C68="","",SUM('સમગ્ર પરિણામ '!I73,'સમગ્ર પરિણામ '!J73))</f>
        <v/>
      </c>
      <c r="E70" s="123" t="str">
        <f>IF('વિદ્યાર્થી માહિતી'!C68="","",SUM('સમગ્ર પરિણામ '!V73,'સમગ્ર પરિણામ '!W73))</f>
        <v/>
      </c>
      <c r="F70" s="124" t="str">
        <f>IF('વિદ્યાર્થી માહિતી'!C68="","",SUM('સમગ્ર પરિણામ '!AI73,'સમગ્ર પરિણામ '!AJ73))</f>
        <v/>
      </c>
      <c r="G70" s="125" t="str">
        <f>IF('વિદ્યાર્થી માહિતી'!C68="","",SUM('સમગ્ર પરિણામ '!AV73,'સમગ્ર પરિણામ '!AW73))</f>
        <v/>
      </c>
      <c r="H70" s="126" t="str">
        <f>IF('વિદ્યાર્થી માહિતી'!C68="","",SUM('સમગ્ર પરિણામ '!BI73,'સમગ્ર પરિણામ '!BJ73))</f>
        <v/>
      </c>
      <c r="I70" s="127" t="str">
        <f>IF('વિદ્યાર્થી માહિતી'!C68="","",SUM('સમગ્ર પરિણામ '!BV73,'સમગ્ર પરિણામ '!BW73))</f>
        <v/>
      </c>
      <c r="J70" s="128" t="str">
        <f>IF('વિદ્યાર્થી માહિતી'!C68="","",SUM('સમગ્ર પરિણામ '!CI73,'સમગ્ર પરિણામ '!CJ73))</f>
        <v/>
      </c>
      <c r="K70" s="129" t="str">
        <f>IF('વિદ્યાર્થી માહિતી'!C68="","",SUM(D70:J70))</f>
        <v/>
      </c>
      <c r="L70" s="130" t="str">
        <f>IF('વિદ્યાર્થી માહિતી'!C68="","",IF(D70&lt;33,"નાપાસ",IF(E70&lt;33,"નાપાસ",IF(F70&lt;33,"નાપાસ",IF(G70&lt;33,"નાપાસ",IF(H70&lt;33,"નાપાસ",IF(I70&lt;33,"નાપાસ",IF(J70&lt;33,"નાપાસ","પાસ"))))))))</f>
        <v/>
      </c>
      <c r="M70" s="130" t="str">
        <f>IF('વિદ્યાર્થી માહિતી'!C68="","",IF(L70="પાસ",K70,"NA"))</f>
        <v/>
      </c>
      <c r="N70" s="44" t="str">
        <f>IF('વિદ્યાર્થી માહિતી'!C68="","",IF(M70="NA","NA",RANK(M70,$M$4:$M$73,0)))</f>
        <v/>
      </c>
      <c r="O70" s="266" t="str">
        <f t="shared" si="2"/>
        <v/>
      </c>
      <c r="P70" s="266" t="str">
        <f>IF('વિદ્યાર્થી માહિતી'!C68="","",'વિદ્યાર્થી માહિતી'!J68)</f>
        <v/>
      </c>
      <c r="Q70" s="130" t="str">
        <f t="shared" si="3"/>
        <v/>
      </c>
    </row>
    <row r="71" spans="1:17" ht="23.25" customHeight="1" x14ac:dyDescent="0.2">
      <c r="A71" s="120">
        <f>'વિદ્યાર્થી માહિતી'!A69</f>
        <v>68</v>
      </c>
      <c r="B71" s="121">
        <f>'વિદ્યાર્થી માહિતી'!B69</f>
        <v>0</v>
      </c>
      <c r="C71" s="52" t="str">
        <f>IF('વિદ્યાર્થી માહિતી'!C69="","",'વિદ્યાર્થી માહિતી'!C69)</f>
        <v/>
      </c>
      <c r="D71" s="122" t="str">
        <f>IF('વિદ્યાર્થી માહિતી'!C69="","",SUM('સમગ્ર પરિણામ '!I74,'સમગ્ર પરિણામ '!J74))</f>
        <v/>
      </c>
      <c r="E71" s="123" t="str">
        <f>IF('વિદ્યાર્થી માહિતી'!C69="","",SUM('સમગ્ર પરિણામ '!V74,'સમગ્ર પરિણામ '!W74))</f>
        <v/>
      </c>
      <c r="F71" s="124" t="str">
        <f>IF('વિદ્યાર્થી માહિતી'!C69="","",SUM('સમગ્ર પરિણામ '!AI74,'સમગ્ર પરિણામ '!AJ74))</f>
        <v/>
      </c>
      <c r="G71" s="125" t="str">
        <f>IF('વિદ્યાર્થી માહિતી'!C69="","",SUM('સમગ્ર પરિણામ '!AV74,'સમગ્ર પરિણામ '!AW74))</f>
        <v/>
      </c>
      <c r="H71" s="126" t="str">
        <f>IF('વિદ્યાર્થી માહિતી'!C69="","",SUM('સમગ્ર પરિણામ '!BI74,'સમગ્ર પરિણામ '!BJ74))</f>
        <v/>
      </c>
      <c r="I71" s="127" t="str">
        <f>IF('વિદ્યાર્થી માહિતી'!C69="","",SUM('સમગ્ર પરિણામ '!BV74,'સમગ્ર પરિણામ '!BW74))</f>
        <v/>
      </c>
      <c r="J71" s="128" t="str">
        <f>IF('વિદ્યાર્થી માહિતી'!C69="","",SUM('સમગ્ર પરિણામ '!CI74,'સમગ્ર પરિણામ '!CJ74))</f>
        <v/>
      </c>
      <c r="K71" s="129" t="str">
        <f>IF('વિદ્યાર્થી માહિતી'!C69="","",SUM(D71:J71))</f>
        <v/>
      </c>
      <c r="L71" s="130" t="str">
        <f>IF('વિદ્યાર્થી માહિતી'!C69="","",IF(D71&lt;33,"નાપાસ",IF(E71&lt;33,"નાપાસ",IF(F71&lt;33,"નાપાસ",IF(G71&lt;33,"નાપાસ",IF(H71&lt;33,"નાપાસ",IF(I71&lt;33,"નાપાસ",IF(J71&lt;33,"નાપાસ","પાસ"))))))))</f>
        <v/>
      </c>
      <c r="M71" s="130" t="str">
        <f>IF('વિદ્યાર્થી માહિતી'!C69="","",IF(L71="પાસ",K71,"NA"))</f>
        <v/>
      </c>
      <c r="N71" s="44" t="str">
        <f>IF('વિદ્યાર્થી માહિતી'!C69="","",IF(M71="NA","NA",RANK(M71,$M$4:$M$73,0)))</f>
        <v/>
      </c>
      <c r="O71" s="266" t="str">
        <f t="shared" si="2"/>
        <v/>
      </c>
      <c r="P71" s="266" t="str">
        <f>IF('વિદ્યાર્થી માહિતી'!C69="","",'વિદ્યાર્થી માહિતી'!J69)</f>
        <v/>
      </c>
      <c r="Q71" s="130" t="str">
        <f t="shared" si="3"/>
        <v/>
      </c>
    </row>
    <row r="72" spans="1:17" ht="23.25" customHeight="1" x14ac:dyDescent="0.2">
      <c r="A72" s="120">
        <f>'વિદ્યાર્થી માહિતી'!A70</f>
        <v>69</v>
      </c>
      <c r="B72" s="121">
        <f>'વિદ્યાર્થી માહિતી'!B70</f>
        <v>0</v>
      </c>
      <c r="C72" s="52" t="str">
        <f>IF('વિદ્યાર્થી માહિતી'!C70="","",'વિદ્યાર્થી માહિતી'!C70)</f>
        <v/>
      </c>
      <c r="D72" s="122" t="str">
        <f>IF('વિદ્યાર્થી માહિતી'!C70="","",SUM('સમગ્ર પરિણામ '!I75,'સમગ્ર પરિણામ '!J75))</f>
        <v/>
      </c>
      <c r="E72" s="123" t="str">
        <f>IF('વિદ્યાર્થી માહિતી'!C70="","",SUM('સમગ્ર પરિણામ '!V75,'સમગ્ર પરિણામ '!W75))</f>
        <v/>
      </c>
      <c r="F72" s="124" t="str">
        <f>IF('વિદ્યાર્થી માહિતી'!C70="","",SUM('સમગ્ર પરિણામ '!AI75,'સમગ્ર પરિણામ '!AJ75))</f>
        <v/>
      </c>
      <c r="G72" s="125" t="str">
        <f>IF('વિદ્યાર્થી માહિતી'!C70="","",SUM('સમગ્ર પરિણામ '!AV75,'સમગ્ર પરિણામ '!AW75))</f>
        <v/>
      </c>
      <c r="H72" s="126" t="str">
        <f>IF('વિદ્યાર્થી માહિતી'!C70="","",SUM('સમગ્ર પરિણામ '!BI75,'સમગ્ર પરિણામ '!BJ75))</f>
        <v/>
      </c>
      <c r="I72" s="127" t="str">
        <f>IF('વિદ્યાર્થી માહિતી'!C70="","",SUM('સમગ્ર પરિણામ '!BV75,'સમગ્ર પરિણામ '!BW75))</f>
        <v/>
      </c>
      <c r="J72" s="128" t="str">
        <f>IF('વિદ્યાર્થી માહિતી'!C70="","",SUM('સમગ્ર પરિણામ '!CI75,'સમગ્ર પરિણામ '!CJ75))</f>
        <v/>
      </c>
      <c r="K72" s="129" t="str">
        <f>IF('વિદ્યાર્થી માહિતી'!C70="","",SUM(D72:J72))</f>
        <v/>
      </c>
      <c r="L72" s="130" t="str">
        <f>IF('વિદ્યાર્થી માહિતી'!C70="","",IF(D72&lt;33,"નાપાસ",IF(E72&lt;33,"નાપાસ",IF(F72&lt;33,"નાપાસ",IF(G72&lt;33,"નાપાસ",IF(H72&lt;33,"નાપાસ",IF(I72&lt;33,"નાપાસ",IF(J72&lt;33,"નાપાસ","પાસ"))))))))</f>
        <v/>
      </c>
      <c r="M72" s="130" t="str">
        <f>IF('વિદ્યાર્થી માહિતી'!C70="","",IF(L72="પાસ",K72,"NA"))</f>
        <v/>
      </c>
      <c r="N72" s="44" t="str">
        <f>IF('વિદ્યાર્થી માહિતી'!C70="","",IF(M72="NA","NA",RANK(M72,$M$4:$M$73,0)))</f>
        <v/>
      </c>
      <c r="O72" s="266" t="str">
        <f t="shared" si="2"/>
        <v/>
      </c>
      <c r="P72" s="266" t="str">
        <f>IF('વિદ્યાર્થી માહિતી'!C70="","",'વિદ્યાર્થી માહિતી'!J70)</f>
        <v/>
      </c>
      <c r="Q72" s="130" t="str">
        <f t="shared" si="3"/>
        <v/>
      </c>
    </row>
    <row r="73" spans="1:17" ht="23.25" customHeight="1" x14ac:dyDescent="0.2">
      <c r="A73" s="120">
        <f>'વિદ્યાર્થી માહિતી'!A71</f>
        <v>70</v>
      </c>
      <c r="B73" s="121">
        <f>'વિદ્યાર્થી માહિતી'!B71</f>
        <v>0</v>
      </c>
      <c r="C73" s="52" t="str">
        <f>IF('વિદ્યાર્થી માહિતી'!C71="","",'વિદ્યાર્થી માહિતી'!C71)</f>
        <v/>
      </c>
      <c r="D73" s="122" t="str">
        <f>IF('વિદ્યાર્થી માહિતી'!C71="","",SUM('સમગ્ર પરિણામ '!I76,'સમગ્ર પરિણામ '!J76))</f>
        <v/>
      </c>
      <c r="E73" s="123" t="str">
        <f>IF('વિદ્યાર્થી માહિતી'!C71="","",SUM('સમગ્ર પરિણામ '!V76,'સમગ્ર પરિણામ '!W76))</f>
        <v/>
      </c>
      <c r="F73" s="124" t="str">
        <f>IF('વિદ્યાર્થી માહિતી'!C71="","",SUM('સમગ્ર પરિણામ '!AI76,'સમગ્ર પરિણામ '!AJ76))</f>
        <v/>
      </c>
      <c r="G73" s="125" t="str">
        <f>IF('વિદ્યાર્થી માહિતી'!C71="","",SUM('સમગ્ર પરિણામ '!AV76,'સમગ્ર પરિણામ '!AW76))</f>
        <v/>
      </c>
      <c r="H73" s="126" t="str">
        <f>IF('વિદ્યાર્થી માહિતી'!C71="","",SUM('સમગ્ર પરિણામ '!BI76,'સમગ્ર પરિણામ '!BJ76))</f>
        <v/>
      </c>
      <c r="I73" s="127" t="str">
        <f>IF('વિદ્યાર્થી માહિતી'!C71="","",SUM('સમગ્ર પરિણામ '!BV76,'સમગ્ર પરિણામ '!BW76))</f>
        <v/>
      </c>
      <c r="J73" s="128" t="str">
        <f>IF('વિદ્યાર્થી માહિતી'!C71="","",SUM('સમગ્ર પરિણામ '!CI76,'સમગ્ર પરિણામ '!CJ76))</f>
        <v/>
      </c>
      <c r="K73" s="129" t="str">
        <f>IF('વિદ્યાર્થી માહિતી'!C71="","",SUM(D73:J73))</f>
        <v/>
      </c>
      <c r="L73" s="130" t="str">
        <f>IF('વિદ્યાર્થી માહિતી'!C71="","",IF(D73&lt;33,"નાપાસ",IF(E73&lt;33,"નાપાસ",IF(F73&lt;33,"નાપાસ",IF(G73&lt;33,"નાપાસ",IF(H73&lt;33,"નાપાસ",IF(I73&lt;33,"નાપાસ",IF(J73&lt;33,"નાપાસ","પાસ"))))))))</f>
        <v/>
      </c>
      <c r="M73" s="130" t="str">
        <f>IF('વિદ્યાર્થી માહિતી'!C71="","",IF(L73="પાસ",K73,"NA"))</f>
        <v/>
      </c>
      <c r="N73" s="44" t="str">
        <f>IF('વિદ્યાર્થી માહિતી'!C71="","",IF(M73="NA","NA",RANK(M73,$M$4:$M$73,0)))</f>
        <v/>
      </c>
      <c r="O73" s="266" t="str">
        <f t="shared" si="2"/>
        <v/>
      </c>
      <c r="P73" s="266" t="str">
        <f>IF('વિદ્યાર્થી માહિતી'!C71="","",'વિદ્યાર્થી માહિતી'!J71)</f>
        <v/>
      </c>
      <c r="Q73" s="130" t="str">
        <f t="shared" si="3"/>
        <v/>
      </c>
    </row>
    <row r="74" spans="1:17" ht="23.25" customHeight="1" x14ac:dyDescent="0.2">
      <c r="A74" s="120">
        <f>'વિદ્યાર્થી માહિતી'!A72</f>
        <v>71</v>
      </c>
      <c r="B74" s="121">
        <f>'વિદ્યાર્થી માહિતી'!B72</f>
        <v>0</v>
      </c>
      <c r="C74" s="52" t="str">
        <f>IF('વિદ્યાર્થી માહિતી'!C72="","",'વિદ્યાર્થી માહિતી'!C72)</f>
        <v/>
      </c>
      <c r="D74" s="122" t="str">
        <f>IF('વિદ્યાર્થી માહિતી'!C72="","",SUM('સમગ્ર પરિણામ '!I77,'સમગ્ર પરિણામ '!J77))</f>
        <v/>
      </c>
      <c r="E74" s="123" t="str">
        <f>IF('વિદ્યાર્થી માહિતી'!C72="","",SUM('સમગ્ર પરિણામ '!V77,'સમગ્ર પરિણામ '!W77))</f>
        <v/>
      </c>
      <c r="F74" s="124" t="str">
        <f>IF('વિદ્યાર્થી માહિતી'!C72="","",SUM('સમગ્ર પરિણામ '!AI77,'સમગ્ર પરિણામ '!AJ77))</f>
        <v/>
      </c>
      <c r="G74" s="125" t="str">
        <f>IF('વિદ્યાર્થી માહિતી'!C72="","",SUM('સમગ્ર પરિણામ '!AV77,'સમગ્ર પરિણામ '!AW77))</f>
        <v/>
      </c>
      <c r="H74" s="126" t="str">
        <f>IF('વિદ્યાર્થી માહિતી'!C72="","",SUM('સમગ્ર પરિણામ '!BI77,'સમગ્ર પરિણામ '!BJ77))</f>
        <v/>
      </c>
      <c r="I74" s="127" t="str">
        <f>IF('વિદ્યાર્થી માહિતી'!C72="","",SUM('સમગ્ર પરિણામ '!BV77,'સમગ્ર પરિણામ '!BW77))</f>
        <v/>
      </c>
      <c r="J74" s="128" t="str">
        <f>IF('વિદ્યાર્થી માહિતી'!C72="","",SUM('સમગ્ર પરિણામ '!CI77,'સમગ્ર પરિણામ '!CJ77))</f>
        <v/>
      </c>
      <c r="K74" s="129" t="str">
        <f>IF('વિદ્યાર્થી માહિતી'!C72="","",SUM(D74:J74))</f>
        <v/>
      </c>
      <c r="L74" s="130" t="str">
        <f>IF('વિદ્યાર્થી માહિતી'!C72="","",IF(D74&lt;33,"નાપાસ",IF(E74&lt;33,"નાપાસ",IF(F74&lt;33,"નાપાસ",IF(G74&lt;33,"નાપાસ",IF(H74&lt;33,"નાપાસ",IF(I74&lt;33,"નાપાસ",IF(J74&lt;33,"નાપાસ","પાસ"))))))))</f>
        <v/>
      </c>
      <c r="M74" s="130" t="str">
        <f>IF('વિદ્યાર્થી માહિતી'!C72="","",IF(L74="પાસ",K74,"NA"))</f>
        <v/>
      </c>
      <c r="N74" s="44" t="str">
        <f>IF('વિદ્યાર્થી માહિતી'!C72="","",IF(M74="NA","NA",RANK(M74,$M$4:$M$73,0)))</f>
        <v/>
      </c>
      <c r="O74" s="266" t="str">
        <f t="shared" si="2"/>
        <v/>
      </c>
      <c r="P74" s="266" t="str">
        <f>IF('વિદ્યાર્થી માહિતી'!C72="","",'વિદ્યાર્થી માહિતી'!J72)</f>
        <v/>
      </c>
      <c r="Q74" s="130" t="str">
        <f t="shared" si="3"/>
        <v/>
      </c>
    </row>
    <row r="75" spans="1:17" ht="23.25" customHeight="1" x14ac:dyDescent="0.2">
      <c r="A75" s="120">
        <f>'વિદ્યાર્થી માહિતી'!A73</f>
        <v>72</v>
      </c>
      <c r="B75" s="121">
        <f>'વિદ્યાર્થી માહિતી'!B73</f>
        <v>0</v>
      </c>
      <c r="C75" s="52" t="str">
        <f>IF('વિદ્યાર્થી માહિતી'!C73="","",'વિદ્યાર્થી માહિતી'!C73)</f>
        <v/>
      </c>
      <c r="D75" s="122" t="str">
        <f>IF('વિદ્યાર્થી માહિતી'!C73="","",SUM('સમગ્ર પરિણામ '!I78,'સમગ્ર પરિણામ '!J78))</f>
        <v/>
      </c>
      <c r="E75" s="123" t="str">
        <f>IF('વિદ્યાર્થી માહિતી'!C73="","",SUM('સમગ્ર પરિણામ '!V78,'સમગ્ર પરિણામ '!W78))</f>
        <v/>
      </c>
      <c r="F75" s="124" t="str">
        <f>IF('વિદ્યાર્થી માહિતી'!C73="","",SUM('સમગ્ર પરિણામ '!AI78,'સમગ્ર પરિણામ '!AJ78))</f>
        <v/>
      </c>
      <c r="G75" s="125" t="str">
        <f>IF('વિદ્યાર્થી માહિતી'!C73="","",SUM('સમગ્ર પરિણામ '!AV78,'સમગ્ર પરિણામ '!AW78))</f>
        <v/>
      </c>
      <c r="H75" s="126" t="str">
        <f>IF('વિદ્યાર્થી માહિતી'!C73="","",SUM('સમગ્ર પરિણામ '!BI78,'સમગ્ર પરિણામ '!BJ78))</f>
        <v/>
      </c>
      <c r="I75" s="127" t="str">
        <f>IF('વિદ્યાર્થી માહિતી'!C73="","",SUM('સમગ્ર પરિણામ '!BV78,'સમગ્ર પરિણામ '!BW78))</f>
        <v/>
      </c>
      <c r="J75" s="128" t="str">
        <f>IF('વિદ્યાર્થી માહિતી'!C73="","",SUM('સમગ્ર પરિણામ '!CI78,'સમગ્ર પરિણામ '!CJ78))</f>
        <v/>
      </c>
      <c r="K75" s="129" t="str">
        <f>IF('વિદ્યાર્થી માહિતી'!C73="","",SUM(D75:J75))</f>
        <v/>
      </c>
      <c r="L75" s="130" t="str">
        <f>IF('વિદ્યાર્થી માહિતી'!C73="","",IF(D75&lt;33,"નાપાસ",IF(E75&lt;33,"નાપાસ",IF(F75&lt;33,"નાપાસ",IF(G75&lt;33,"નાપાસ",IF(H75&lt;33,"નાપાસ",IF(I75&lt;33,"નાપાસ",IF(J75&lt;33,"નાપાસ","પાસ"))))))))</f>
        <v/>
      </c>
      <c r="M75" s="130" t="str">
        <f>IF('વિદ્યાર્થી માહિતી'!C73="","",IF(L75="પાસ",K75,"NA"))</f>
        <v/>
      </c>
      <c r="N75" s="44" t="str">
        <f>IF('વિદ્યાર્થી માહિતી'!C73="","",IF(M75="NA","NA",RANK(M75,$M$4:$M$73,0)))</f>
        <v/>
      </c>
      <c r="O75" s="266" t="str">
        <f t="shared" si="2"/>
        <v/>
      </c>
      <c r="P75" s="266" t="str">
        <f>IF('વિદ્યાર્થી માહિતી'!C73="","",'વિદ્યાર્થી માહિતી'!J73)</f>
        <v/>
      </c>
      <c r="Q75" s="130" t="str">
        <f t="shared" si="3"/>
        <v/>
      </c>
    </row>
    <row r="76" spans="1:17" ht="23.25" customHeight="1" x14ac:dyDescent="0.2">
      <c r="A76" s="120">
        <f>'વિદ્યાર્થી માહિતી'!A74</f>
        <v>73</v>
      </c>
      <c r="B76" s="121">
        <f>'વિદ્યાર્થી માહિતી'!B74</f>
        <v>0</v>
      </c>
      <c r="C76" s="52" t="str">
        <f>IF('વિદ્યાર્થી માહિતી'!C74="","",'વિદ્યાર્થી માહિતી'!C74)</f>
        <v/>
      </c>
      <c r="D76" s="122" t="str">
        <f>IF('વિદ્યાર્થી માહિતી'!C74="","",SUM('સમગ્ર પરિણામ '!I79,'સમગ્ર પરિણામ '!J79))</f>
        <v/>
      </c>
      <c r="E76" s="123" t="str">
        <f>IF('વિદ્યાર્થી માહિતી'!C74="","",SUM('સમગ્ર પરિણામ '!V79,'સમગ્ર પરિણામ '!W79))</f>
        <v/>
      </c>
      <c r="F76" s="124" t="str">
        <f>IF('વિદ્યાર્થી માહિતી'!C74="","",SUM('સમગ્ર પરિણામ '!AI79,'સમગ્ર પરિણામ '!AJ79))</f>
        <v/>
      </c>
      <c r="G76" s="125" t="str">
        <f>IF('વિદ્યાર્થી માહિતી'!C74="","",SUM('સમગ્ર પરિણામ '!AV79,'સમગ્ર પરિણામ '!AW79))</f>
        <v/>
      </c>
      <c r="H76" s="126" t="str">
        <f>IF('વિદ્યાર્થી માહિતી'!C74="","",SUM('સમગ્ર પરિણામ '!BI79,'સમગ્ર પરિણામ '!BJ79))</f>
        <v/>
      </c>
      <c r="I76" s="127" t="str">
        <f>IF('વિદ્યાર્થી માહિતી'!C74="","",SUM('સમગ્ર પરિણામ '!BV79,'સમગ્ર પરિણામ '!BW79))</f>
        <v/>
      </c>
      <c r="J76" s="128" t="str">
        <f>IF('વિદ્યાર્થી માહિતી'!C74="","",SUM('સમગ્ર પરિણામ '!CI79,'સમગ્ર પરિણામ '!CJ79))</f>
        <v/>
      </c>
      <c r="K76" s="129" t="str">
        <f>IF('વિદ્યાર્થી માહિતી'!C74="","",SUM(D76:J76))</f>
        <v/>
      </c>
      <c r="L76" s="130" t="str">
        <f>IF('વિદ્યાર્થી માહિતી'!C74="","",IF(D76&lt;33,"નાપાસ",IF(E76&lt;33,"નાપાસ",IF(F76&lt;33,"નાપાસ",IF(G76&lt;33,"નાપાસ",IF(H76&lt;33,"નાપાસ",IF(I76&lt;33,"નાપાસ",IF(J76&lt;33,"નાપાસ","પાસ"))))))))</f>
        <v/>
      </c>
      <c r="M76" s="130" t="str">
        <f>IF('વિદ્યાર્થી માહિતી'!C74="","",IF(L76="પાસ",K76,"NA"))</f>
        <v/>
      </c>
      <c r="N76" s="44" t="str">
        <f>IF('વિદ્યાર્થી માહિતી'!C74="","",IF(M76="NA","NA",RANK(M76,$M$4:$M$73,0)))</f>
        <v/>
      </c>
      <c r="O76" s="266" t="str">
        <f t="shared" si="2"/>
        <v/>
      </c>
      <c r="P76" s="266" t="str">
        <f>IF('વિદ્યાર્થી માહિતી'!C74="","",'વિદ્યાર્થી માહિતી'!J74)</f>
        <v/>
      </c>
      <c r="Q76" s="130" t="str">
        <f t="shared" si="3"/>
        <v/>
      </c>
    </row>
    <row r="77" spans="1:17" ht="23.25" customHeight="1" x14ac:dyDescent="0.2">
      <c r="A77" s="120">
        <f>'વિદ્યાર્થી માહિતી'!A75</f>
        <v>74</v>
      </c>
      <c r="B77" s="121">
        <f>'વિદ્યાર્થી માહિતી'!B75</f>
        <v>0</v>
      </c>
      <c r="C77" s="52" t="str">
        <f>IF('વિદ્યાર્થી માહિતી'!C75="","",'વિદ્યાર્થી માહિતી'!C75)</f>
        <v/>
      </c>
      <c r="D77" s="122" t="str">
        <f>IF('વિદ્યાર્થી માહિતી'!C75="","",SUM('સમગ્ર પરિણામ '!I80,'સમગ્ર પરિણામ '!J80))</f>
        <v/>
      </c>
      <c r="E77" s="123" t="str">
        <f>IF('વિદ્યાર્થી માહિતી'!C75="","",SUM('સમગ્ર પરિણામ '!V80,'સમગ્ર પરિણામ '!W80))</f>
        <v/>
      </c>
      <c r="F77" s="124" t="str">
        <f>IF('વિદ્યાર્થી માહિતી'!C75="","",SUM('સમગ્ર પરિણામ '!AI80,'સમગ્ર પરિણામ '!AJ80))</f>
        <v/>
      </c>
      <c r="G77" s="125" t="str">
        <f>IF('વિદ્યાર્થી માહિતી'!C75="","",SUM('સમગ્ર પરિણામ '!AV80,'સમગ્ર પરિણામ '!AW80))</f>
        <v/>
      </c>
      <c r="H77" s="126" t="str">
        <f>IF('વિદ્યાર્થી માહિતી'!C75="","",SUM('સમગ્ર પરિણામ '!BI80,'સમગ્ર પરિણામ '!BJ80))</f>
        <v/>
      </c>
      <c r="I77" s="127" t="str">
        <f>IF('વિદ્યાર્થી માહિતી'!C75="","",SUM('સમગ્ર પરિણામ '!BV80,'સમગ્ર પરિણામ '!BW80))</f>
        <v/>
      </c>
      <c r="J77" s="128" t="str">
        <f>IF('વિદ્યાર્થી માહિતી'!C75="","",SUM('સમગ્ર પરિણામ '!CI80,'સમગ્ર પરિણામ '!CJ80))</f>
        <v/>
      </c>
      <c r="K77" s="129" t="str">
        <f>IF('વિદ્યાર્થી માહિતી'!C75="","",SUM(D77:J77))</f>
        <v/>
      </c>
      <c r="L77" s="130" t="str">
        <f>IF('વિદ્યાર્થી માહિતી'!C75="","",IF(D77&lt;33,"નાપાસ",IF(E77&lt;33,"નાપાસ",IF(F77&lt;33,"નાપાસ",IF(G77&lt;33,"નાપાસ",IF(H77&lt;33,"નાપાસ",IF(I77&lt;33,"નાપાસ",IF(J77&lt;33,"નાપાસ","પાસ"))))))))</f>
        <v/>
      </c>
      <c r="M77" s="130" t="str">
        <f>IF('વિદ્યાર્થી માહિતી'!C75="","",IF(L77="પાસ",K77,"NA"))</f>
        <v/>
      </c>
      <c r="N77" s="44" t="str">
        <f>IF('વિદ્યાર્થી માહિતી'!C75="","",IF(M77="NA","NA",RANK(M77,$M$4:$M$73,0)))</f>
        <v/>
      </c>
      <c r="O77" s="266" t="str">
        <f t="shared" si="2"/>
        <v/>
      </c>
      <c r="P77" s="266" t="str">
        <f>IF('વિદ્યાર્થી માહિતી'!C75="","",'વિદ્યાર્થી માહિતી'!J75)</f>
        <v/>
      </c>
      <c r="Q77" s="130" t="str">
        <f t="shared" si="3"/>
        <v/>
      </c>
    </row>
    <row r="78" spans="1:17" ht="23.25" customHeight="1" x14ac:dyDescent="0.2">
      <c r="A78" s="120">
        <f>'વિદ્યાર્થી માહિતી'!A76</f>
        <v>75</v>
      </c>
      <c r="B78" s="121">
        <f>'વિદ્યાર્થી માહિતી'!B76</f>
        <v>0</v>
      </c>
      <c r="C78" s="52" t="str">
        <f>IF('વિદ્યાર્થી માહિતી'!C76="","",'વિદ્યાર્થી માહિતી'!C76)</f>
        <v/>
      </c>
      <c r="D78" s="122" t="str">
        <f>IF('વિદ્યાર્થી માહિતી'!C76="","",SUM('સમગ્ર પરિણામ '!I81,'સમગ્ર પરિણામ '!J81))</f>
        <v/>
      </c>
      <c r="E78" s="123" t="str">
        <f>IF('વિદ્યાર્થી માહિતી'!C76="","",SUM('સમગ્ર પરિણામ '!V81,'સમગ્ર પરિણામ '!W81))</f>
        <v/>
      </c>
      <c r="F78" s="124" t="str">
        <f>IF('વિદ્યાર્થી માહિતી'!C76="","",SUM('સમગ્ર પરિણામ '!AI81,'સમગ્ર પરિણામ '!AJ81))</f>
        <v/>
      </c>
      <c r="G78" s="125" t="str">
        <f>IF('વિદ્યાર્થી માહિતી'!C76="","",SUM('સમગ્ર પરિણામ '!AV81,'સમગ્ર પરિણામ '!AW81))</f>
        <v/>
      </c>
      <c r="H78" s="126" t="str">
        <f>IF('વિદ્યાર્થી માહિતી'!C76="","",SUM('સમગ્ર પરિણામ '!BI81,'સમગ્ર પરિણામ '!BJ81))</f>
        <v/>
      </c>
      <c r="I78" s="127" t="str">
        <f>IF('વિદ્યાર્થી માહિતી'!C76="","",SUM('સમગ્ર પરિણામ '!BV81,'સમગ્ર પરિણામ '!BW81))</f>
        <v/>
      </c>
      <c r="J78" s="128" t="str">
        <f>IF('વિદ્યાર્થી માહિતી'!C76="","",SUM('સમગ્ર પરિણામ '!CI81,'સમગ્ર પરિણામ '!CJ81))</f>
        <v/>
      </c>
      <c r="K78" s="129" t="str">
        <f>IF('વિદ્યાર્થી માહિતી'!C76="","",SUM(D78:J78))</f>
        <v/>
      </c>
      <c r="L78" s="130" t="str">
        <f>IF('વિદ્યાર્થી માહિતી'!C76="","",IF(D78&lt;33,"નાપાસ",IF(E78&lt;33,"નાપાસ",IF(F78&lt;33,"નાપાસ",IF(G78&lt;33,"નાપાસ",IF(H78&lt;33,"નાપાસ",IF(I78&lt;33,"નાપાસ",IF(J78&lt;33,"નાપાસ","પાસ"))))))))</f>
        <v/>
      </c>
      <c r="M78" s="130" t="str">
        <f>IF('વિદ્યાર્થી માહિતી'!C76="","",IF(L78="પાસ",K78,"NA"))</f>
        <v/>
      </c>
      <c r="N78" s="44" t="str">
        <f>IF('વિદ્યાર્થી માહિતી'!C76="","",IF(M78="NA","NA",RANK(M78,$M$4:$M$73,0)))</f>
        <v/>
      </c>
      <c r="O78" s="266" t="str">
        <f t="shared" si="2"/>
        <v/>
      </c>
      <c r="P78" s="266" t="str">
        <f>IF('વિદ્યાર્થી માહિતી'!C76="","",'વિદ્યાર્થી માહિતી'!J76)</f>
        <v/>
      </c>
      <c r="Q78" s="130" t="str">
        <f t="shared" si="3"/>
        <v/>
      </c>
    </row>
    <row r="79" spans="1:17" ht="23.25" customHeight="1" x14ac:dyDescent="0.2">
      <c r="A79" s="120">
        <f>'વિદ્યાર્થી માહિતી'!A77</f>
        <v>76</v>
      </c>
      <c r="B79" s="121">
        <f>'વિદ્યાર્થી માહિતી'!B77</f>
        <v>0</v>
      </c>
      <c r="C79" s="52" t="str">
        <f>IF('વિદ્યાર્થી માહિતી'!C77="","",'વિદ્યાર્થી માહિતી'!C77)</f>
        <v/>
      </c>
      <c r="D79" s="122" t="str">
        <f>IF('વિદ્યાર્થી માહિતી'!C77="","",SUM('સમગ્ર પરિણામ '!I82,'સમગ્ર પરિણામ '!J82))</f>
        <v/>
      </c>
      <c r="E79" s="123" t="str">
        <f>IF('વિદ્યાર્થી માહિતી'!C77="","",SUM('સમગ્ર પરિણામ '!V82,'સમગ્ર પરિણામ '!W82))</f>
        <v/>
      </c>
      <c r="F79" s="124" t="str">
        <f>IF('વિદ્યાર્થી માહિતી'!C77="","",SUM('સમગ્ર પરિણામ '!AI82,'સમગ્ર પરિણામ '!AJ82))</f>
        <v/>
      </c>
      <c r="G79" s="125" t="str">
        <f>IF('વિદ્યાર્થી માહિતી'!C77="","",SUM('સમગ્ર પરિણામ '!AV82,'સમગ્ર પરિણામ '!AW82))</f>
        <v/>
      </c>
      <c r="H79" s="126" t="str">
        <f>IF('વિદ્યાર્થી માહિતી'!C77="","",SUM('સમગ્ર પરિણામ '!BI82,'સમગ્ર પરિણામ '!BJ82))</f>
        <v/>
      </c>
      <c r="I79" s="127" t="str">
        <f>IF('વિદ્યાર્થી માહિતી'!C77="","",SUM('સમગ્ર પરિણામ '!BV82,'સમગ્ર પરિણામ '!BW82))</f>
        <v/>
      </c>
      <c r="J79" s="128" t="str">
        <f>IF('વિદ્યાર્થી માહિતી'!C77="","",SUM('સમગ્ર પરિણામ '!CI82,'સમગ્ર પરિણામ '!CJ82))</f>
        <v/>
      </c>
      <c r="K79" s="129" t="str">
        <f>IF('વિદ્યાર્થી માહિતી'!C77="","",SUM(D79:J79))</f>
        <v/>
      </c>
      <c r="L79" s="130" t="str">
        <f>IF('વિદ્યાર્થી માહિતી'!C77="","",IF(D79&lt;33,"નાપાસ",IF(E79&lt;33,"નાપાસ",IF(F79&lt;33,"નાપાસ",IF(G79&lt;33,"નાપાસ",IF(H79&lt;33,"નાપાસ",IF(I79&lt;33,"નાપાસ",IF(J79&lt;33,"નાપાસ","પાસ"))))))))</f>
        <v/>
      </c>
      <c r="M79" s="130" t="str">
        <f>IF('વિદ્યાર્થી માહિતી'!C77="","",IF(L79="પાસ",K79,"NA"))</f>
        <v/>
      </c>
      <c r="N79" s="44" t="str">
        <f>IF('વિદ્યાર્થી માહિતી'!C77="","",IF(M79="NA","NA",RANK(M79,$M$4:$M$73,0)))</f>
        <v/>
      </c>
      <c r="O79" s="266" t="str">
        <f t="shared" si="2"/>
        <v/>
      </c>
      <c r="P79" s="266" t="str">
        <f>IF('વિદ્યાર્થી માહિતી'!C77="","",'વિદ્યાર્થી માહિતી'!J77)</f>
        <v/>
      </c>
      <c r="Q79" s="130" t="str">
        <f t="shared" si="3"/>
        <v/>
      </c>
    </row>
    <row r="80" spans="1:17" ht="23.25" customHeight="1" x14ac:dyDescent="0.2">
      <c r="A80" s="120">
        <f>'વિદ્યાર્થી માહિતી'!A78</f>
        <v>77</v>
      </c>
      <c r="B80" s="121">
        <f>'વિદ્યાર્થી માહિતી'!B78</f>
        <v>0</v>
      </c>
      <c r="C80" s="52" t="str">
        <f>IF('વિદ્યાર્થી માહિતી'!C78="","",'વિદ્યાર્થી માહિતી'!C78)</f>
        <v/>
      </c>
      <c r="D80" s="122" t="str">
        <f>IF('વિદ્યાર્થી માહિતી'!C78="","",SUM('સમગ્ર પરિણામ '!I83,'સમગ્ર પરિણામ '!J83))</f>
        <v/>
      </c>
      <c r="E80" s="123" t="str">
        <f>IF('વિદ્યાર્થી માહિતી'!C78="","",SUM('સમગ્ર પરિણામ '!V83,'સમગ્ર પરિણામ '!W83))</f>
        <v/>
      </c>
      <c r="F80" s="124" t="str">
        <f>IF('વિદ્યાર્થી માહિતી'!C78="","",SUM('સમગ્ર પરિણામ '!AI83,'સમગ્ર પરિણામ '!AJ83))</f>
        <v/>
      </c>
      <c r="G80" s="125" t="str">
        <f>IF('વિદ્યાર્થી માહિતી'!C78="","",SUM('સમગ્ર પરિણામ '!AV83,'સમગ્ર પરિણામ '!AW83))</f>
        <v/>
      </c>
      <c r="H80" s="126" t="str">
        <f>IF('વિદ્યાર્થી માહિતી'!C78="","",SUM('સમગ્ર પરિણામ '!BI83,'સમગ્ર પરિણામ '!BJ83))</f>
        <v/>
      </c>
      <c r="I80" s="127" t="str">
        <f>IF('વિદ્યાર્થી માહિતી'!C78="","",SUM('સમગ્ર પરિણામ '!BV83,'સમગ્ર પરિણામ '!BW83))</f>
        <v/>
      </c>
      <c r="J80" s="128" t="str">
        <f>IF('વિદ્યાર્થી માહિતી'!C78="","",SUM('સમગ્ર પરિણામ '!CI83,'સમગ્ર પરિણામ '!CJ83))</f>
        <v/>
      </c>
      <c r="K80" s="129" t="str">
        <f>IF('વિદ્યાર્થી માહિતી'!C78="","",SUM(D80:J80))</f>
        <v/>
      </c>
      <c r="L80" s="130" t="str">
        <f>IF('વિદ્યાર્થી માહિતી'!C78="","",IF(D80&lt;33,"નાપાસ",IF(E80&lt;33,"નાપાસ",IF(F80&lt;33,"નાપાસ",IF(G80&lt;33,"નાપાસ",IF(H80&lt;33,"નાપાસ",IF(I80&lt;33,"નાપાસ",IF(J80&lt;33,"નાપાસ","પાસ"))))))))</f>
        <v/>
      </c>
      <c r="M80" s="130" t="str">
        <f>IF('વિદ્યાર્થી માહિતી'!C78="","",IF(L80="પાસ",K80,"NA"))</f>
        <v/>
      </c>
      <c r="N80" s="44" t="str">
        <f>IF('વિદ્યાર્થી માહિતી'!C78="","",IF(M80="NA","NA",RANK(M80,$M$4:$M$73,0)))</f>
        <v/>
      </c>
      <c r="O80" s="266" t="str">
        <f t="shared" si="2"/>
        <v/>
      </c>
      <c r="P80" s="266" t="str">
        <f>IF('વિદ્યાર્થી માહિતી'!C78="","",'વિદ્યાર્થી માહિતી'!J78)</f>
        <v/>
      </c>
      <c r="Q80" s="130" t="str">
        <f t="shared" si="3"/>
        <v/>
      </c>
    </row>
    <row r="81" spans="1:17" ht="23.25" customHeight="1" x14ac:dyDescent="0.2">
      <c r="A81" s="120">
        <f>'વિદ્યાર્થી માહિતી'!A79</f>
        <v>78</v>
      </c>
      <c r="B81" s="121">
        <f>'વિદ્યાર્થી માહિતી'!B79</f>
        <v>0</v>
      </c>
      <c r="C81" s="52" t="str">
        <f>IF('વિદ્યાર્થી માહિતી'!C79="","",'વિદ્યાર્થી માહિતી'!C79)</f>
        <v/>
      </c>
      <c r="D81" s="122" t="str">
        <f>IF('વિદ્યાર્થી માહિતી'!C79="","",SUM('સમગ્ર પરિણામ '!I84,'સમગ્ર પરિણામ '!J84))</f>
        <v/>
      </c>
      <c r="E81" s="123" t="str">
        <f>IF('વિદ્યાર્થી માહિતી'!C79="","",SUM('સમગ્ર પરિણામ '!V84,'સમગ્ર પરિણામ '!W84))</f>
        <v/>
      </c>
      <c r="F81" s="124" t="str">
        <f>IF('વિદ્યાર્થી માહિતી'!C79="","",SUM('સમગ્ર પરિણામ '!AI84,'સમગ્ર પરિણામ '!AJ84))</f>
        <v/>
      </c>
      <c r="G81" s="125" t="str">
        <f>IF('વિદ્યાર્થી માહિતી'!C79="","",SUM('સમગ્ર પરિણામ '!AV84,'સમગ્ર પરિણામ '!AW84))</f>
        <v/>
      </c>
      <c r="H81" s="126" t="str">
        <f>IF('વિદ્યાર્થી માહિતી'!C79="","",SUM('સમગ્ર પરિણામ '!BI84,'સમગ્ર પરિણામ '!BJ84))</f>
        <v/>
      </c>
      <c r="I81" s="127" t="str">
        <f>IF('વિદ્યાર્થી માહિતી'!C79="","",SUM('સમગ્ર પરિણામ '!BV84,'સમગ્ર પરિણામ '!BW84))</f>
        <v/>
      </c>
      <c r="J81" s="128" t="str">
        <f>IF('વિદ્યાર્થી માહિતી'!C79="","",SUM('સમગ્ર પરિણામ '!CI84,'સમગ્ર પરિણામ '!CJ84))</f>
        <v/>
      </c>
      <c r="K81" s="129" t="str">
        <f>IF('વિદ્યાર્થી માહિતી'!C79="","",SUM(D81:J81))</f>
        <v/>
      </c>
      <c r="L81" s="130" t="str">
        <f>IF('વિદ્યાર્થી માહિતી'!C79="","",IF(D81&lt;33,"નાપાસ",IF(E81&lt;33,"નાપાસ",IF(F81&lt;33,"નાપાસ",IF(G81&lt;33,"નાપાસ",IF(H81&lt;33,"નાપાસ",IF(I81&lt;33,"નાપાસ",IF(J81&lt;33,"નાપાસ","પાસ"))))))))</f>
        <v/>
      </c>
      <c r="M81" s="130" t="str">
        <f>IF('વિદ્યાર્થી માહિતી'!C79="","",IF(L81="પાસ",K81,"NA"))</f>
        <v/>
      </c>
      <c r="N81" s="44" t="str">
        <f>IF('વિદ્યાર્થી માહિતી'!C79="","",IF(M81="NA","NA",RANK(M81,$M$4:$M$73,0)))</f>
        <v/>
      </c>
      <c r="O81" s="266" t="str">
        <f t="shared" si="2"/>
        <v/>
      </c>
      <c r="P81" s="266" t="str">
        <f>IF('વિદ્યાર્થી માહિતી'!C79="","",'વિદ્યાર્થી માહિતી'!J79)</f>
        <v/>
      </c>
      <c r="Q81" s="130" t="str">
        <f t="shared" si="3"/>
        <v/>
      </c>
    </row>
    <row r="82" spans="1:17" ht="23.25" customHeight="1" x14ac:dyDescent="0.2">
      <c r="A82" s="120">
        <f>'વિદ્યાર્થી માહિતી'!A80</f>
        <v>79</v>
      </c>
      <c r="B82" s="121">
        <f>'વિદ્યાર્થી માહિતી'!B80</f>
        <v>0</v>
      </c>
      <c r="C82" s="52" t="str">
        <f>IF('વિદ્યાર્થી માહિતી'!C80="","",'વિદ્યાર્થી માહિતી'!C80)</f>
        <v/>
      </c>
      <c r="D82" s="122" t="str">
        <f>IF('વિદ્યાર્થી માહિતી'!C80="","",SUM('સમગ્ર પરિણામ '!I85,'સમગ્ર પરિણામ '!J85))</f>
        <v/>
      </c>
      <c r="E82" s="123" t="str">
        <f>IF('વિદ્યાર્થી માહિતી'!C80="","",SUM('સમગ્ર પરિણામ '!V85,'સમગ્ર પરિણામ '!W85))</f>
        <v/>
      </c>
      <c r="F82" s="124" t="str">
        <f>IF('વિદ્યાર્થી માહિતી'!C80="","",SUM('સમગ્ર પરિણામ '!AI85,'સમગ્ર પરિણામ '!AJ85))</f>
        <v/>
      </c>
      <c r="G82" s="125" t="str">
        <f>IF('વિદ્યાર્થી માહિતી'!C80="","",SUM('સમગ્ર પરિણામ '!AV85,'સમગ્ર પરિણામ '!AW85))</f>
        <v/>
      </c>
      <c r="H82" s="126" t="str">
        <f>IF('વિદ્યાર્થી માહિતી'!C80="","",SUM('સમગ્ર પરિણામ '!BI85,'સમગ્ર પરિણામ '!BJ85))</f>
        <v/>
      </c>
      <c r="I82" s="127" t="str">
        <f>IF('વિદ્યાર્થી માહિતી'!C80="","",SUM('સમગ્ર પરિણામ '!BV85,'સમગ્ર પરિણામ '!BW85))</f>
        <v/>
      </c>
      <c r="J82" s="128" t="str">
        <f>IF('વિદ્યાર્થી માહિતી'!C80="","",SUM('સમગ્ર પરિણામ '!CI85,'સમગ્ર પરિણામ '!CJ85))</f>
        <v/>
      </c>
      <c r="K82" s="129" t="str">
        <f>IF('વિદ્યાર્થી માહિતી'!C80="","",SUM(D82:J82))</f>
        <v/>
      </c>
      <c r="L82" s="130" t="str">
        <f>IF('વિદ્યાર્થી માહિતી'!C80="","",IF(D82&lt;33,"નાપાસ",IF(E82&lt;33,"નાપાસ",IF(F82&lt;33,"નાપાસ",IF(G82&lt;33,"નાપાસ",IF(H82&lt;33,"નાપાસ",IF(I82&lt;33,"નાપાસ",IF(J82&lt;33,"નાપાસ","પાસ"))))))))</f>
        <v/>
      </c>
      <c r="M82" s="130" t="str">
        <f>IF('વિદ્યાર્થી માહિતી'!C80="","",IF(L82="પાસ",K82,"NA"))</f>
        <v/>
      </c>
      <c r="N82" s="44" t="str">
        <f>IF('વિદ્યાર્થી માહિતી'!C80="","",IF(M82="NA","NA",RANK(M82,$M$4:$M$73,0)))</f>
        <v/>
      </c>
      <c r="O82" s="266" t="str">
        <f t="shared" si="2"/>
        <v/>
      </c>
      <c r="P82" s="266" t="str">
        <f>IF('વિદ્યાર્થી માહિતી'!C80="","",'વિદ્યાર્થી માહિતી'!J80)</f>
        <v/>
      </c>
      <c r="Q82" s="130" t="str">
        <f t="shared" si="3"/>
        <v/>
      </c>
    </row>
    <row r="83" spans="1:17" ht="23.25" customHeight="1" x14ac:dyDescent="0.2">
      <c r="A83" s="120">
        <f>'વિદ્યાર્થી માહિતી'!A81</f>
        <v>80</v>
      </c>
      <c r="B83" s="121">
        <f>'વિદ્યાર્થી માહિતી'!B81</f>
        <v>0</v>
      </c>
      <c r="C83" s="52" t="str">
        <f>IF('વિદ્યાર્થી માહિતી'!C81="","",'વિદ્યાર્થી માહિતી'!C81)</f>
        <v/>
      </c>
      <c r="D83" s="122" t="str">
        <f>IF('વિદ્યાર્થી માહિતી'!C81="","",SUM('સમગ્ર પરિણામ '!I86,'સમગ્ર પરિણામ '!J86))</f>
        <v/>
      </c>
      <c r="E83" s="123" t="str">
        <f>IF('વિદ્યાર્થી માહિતી'!C81="","",SUM('સમગ્ર પરિણામ '!V86,'સમગ્ર પરિણામ '!W86))</f>
        <v/>
      </c>
      <c r="F83" s="124" t="str">
        <f>IF('વિદ્યાર્થી માહિતી'!C81="","",SUM('સમગ્ર પરિણામ '!AI86,'સમગ્ર પરિણામ '!AJ86))</f>
        <v/>
      </c>
      <c r="G83" s="125" t="str">
        <f>IF('વિદ્યાર્થી માહિતી'!C81="","",SUM('સમગ્ર પરિણામ '!AV86,'સમગ્ર પરિણામ '!AW86))</f>
        <v/>
      </c>
      <c r="H83" s="126" t="str">
        <f>IF('વિદ્યાર્થી માહિતી'!C81="","",SUM('સમગ્ર પરિણામ '!BI86,'સમગ્ર પરિણામ '!BJ86))</f>
        <v/>
      </c>
      <c r="I83" s="127" t="str">
        <f>IF('વિદ્યાર્થી માહિતી'!C81="","",SUM('સમગ્ર પરિણામ '!BV86,'સમગ્ર પરિણામ '!BW86))</f>
        <v/>
      </c>
      <c r="J83" s="128" t="str">
        <f>IF('વિદ્યાર્થી માહિતી'!C81="","",SUM('સમગ્ર પરિણામ '!CI86,'સમગ્ર પરિણામ '!CJ86))</f>
        <v/>
      </c>
      <c r="K83" s="129" t="str">
        <f>IF('વિદ્યાર્થી માહિતી'!C81="","",SUM(D83:J83))</f>
        <v/>
      </c>
      <c r="L83" s="130" t="str">
        <f>IF('વિદ્યાર્થી માહિતી'!C81="","",IF(D83&lt;33,"નાપાસ",IF(E83&lt;33,"નાપાસ",IF(F83&lt;33,"નાપાસ",IF(G83&lt;33,"નાપાસ",IF(H83&lt;33,"નાપાસ",IF(I83&lt;33,"નાપાસ",IF(J83&lt;33,"નાપાસ","પાસ"))))))))</f>
        <v/>
      </c>
      <c r="M83" s="130" t="str">
        <f>IF('વિદ્યાર્થી માહિતી'!C81="","",IF(L83="પાસ",K83,"NA"))</f>
        <v/>
      </c>
      <c r="N83" s="44" t="str">
        <f>IF('વિદ્યાર્થી માહિતી'!C81="","",IF(M83="NA","NA",RANK(M83,$M$4:$M$73,0)))</f>
        <v/>
      </c>
      <c r="O83" s="266" t="str">
        <f t="shared" si="2"/>
        <v/>
      </c>
      <c r="P83" s="266" t="str">
        <f>IF('વિદ્યાર્થી માહિતી'!C81="","",'વિદ્યાર્થી માહિતી'!J81)</f>
        <v/>
      </c>
      <c r="Q83" s="130" t="str">
        <f t="shared" si="3"/>
        <v/>
      </c>
    </row>
    <row r="84" spans="1:17" ht="23.25" customHeight="1" x14ac:dyDescent="0.2">
      <c r="A84" s="120">
        <f>'વિદ્યાર્થી માહિતી'!A82</f>
        <v>81</v>
      </c>
      <c r="B84" s="121">
        <f>'વિદ્યાર્થી માહિતી'!B82</f>
        <v>0</v>
      </c>
      <c r="C84" s="52" t="str">
        <f>IF('વિદ્યાર્થી માહિતી'!C82="","",'વિદ્યાર્થી માહિતી'!C82)</f>
        <v/>
      </c>
      <c r="D84" s="122" t="str">
        <f>IF('વિદ્યાર્થી માહિતી'!C82="","",SUM('સમગ્ર પરિણામ '!I87,'સમગ્ર પરિણામ '!J87))</f>
        <v/>
      </c>
      <c r="E84" s="123" t="str">
        <f>IF('વિદ્યાર્થી માહિતી'!C82="","",SUM('સમગ્ર પરિણામ '!V87,'સમગ્ર પરિણામ '!W87))</f>
        <v/>
      </c>
      <c r="F84" s="124" t="str">
        <f>IF('વિદ્યાર્થી માહિતી'!C82="","",SUM('સમગ્ર પરિણામ '!AI87,'સમગ્ર પરિણામ '!AJ87))</f>
        <v/>
      </c>
      <c r="G84" s="125" t="str">
        <f>IF('વિદ્યાર્થી માહિતી'!C82="","",SUM('સમગ્ર પરિણામ '!AV87,'સમગ્ર પરિણામ '!AW87))</f>
        <v/>
      </c>
      <c r="H84" s="126" t="str">
        <f>IF('વિદ્યાર્થી માહિતી'!C82="","",SUM('સમગ્ર પરિણામ '!BI87,'સમગ્ર પરિણામ '!BJ87))</f>
        <v/>
      </c>
      <c r="I84" s="127" t="str">
        <f>IF('વિદ્યાર્થી માહિતી'!C82="","",SUM('સમગ્ર પરિણામ '!BV87,'સમગ્ર પરિણામ '!BW87))</f>
        <v/>
      </c>
      <c r="J84" s="128" t="str">
        <f>IF('વિદ્યાર્થી માહિતી'!C82="","",SUM('સમગ્ર પરિણામ '!CI87,'સમગ્ર પરિણામ '!CJ87))</f>
        <v/>
      </c>
      <c r="K84" s="129" t="str">
        <f>IF('વિદ્યાર્થી માહિતી'!C82="","",SUM(D84:J84))</f>
        <v/>
      </c>
      <c r="L84" s="130" t="str">
        <f>IF('વિદ્યાર્થી માહિતી'!C82="","",IF(D84&lt;33,"નાપાસ",IF(E84&lt;33,"નાપાસ",IF(F84&lt;33,"નાપાસ",IF(G84&lt;33,"નાપાસ",IF(H84&lt;33,"નાપાસ",IF(I84&lt;33,"નાપાસ",IF(J84&lt;33,"નાપાસ","પાસ"))))))))</f>
        <v/>
      </c>
      <c r="M84" s="130" t="str">
        <f>IF('વિદ્યાર્થી માહિતી'!C82="","",IF(L84="પાસ",K84,"NA"))</f>
        <v/>
      </c>
      <c r="N84" s="44" t="str">
        <f>IF('વિદ્યાર્થી માહિતી'!C82="","",IF(M84="NA","NA",RANK(M84,$M$4:$M$73,0)))</f>
        <v/>
      </c>
      <c r="O84" s="266" t="str">
        <f t="shared" si="2"/>
        <v/>
      </c>
      <c r="P84" s="266" t="str">
        <f>IF('વિદ્યાર્થી માહિતી'!C82="","",'વિદ્યાર્થી માહિતી'!J82)</f>
        <v/>
      </c>
      <c r="Q84" s="130" t="str">
        <f t="shared" si="3"/>
        <v/>
      </c>
    </row>
    <row r="85" spans="1:17" ht="23.25" customHeight="1" x14ac:dyDescent="0.2">
      <c r="A85" s="120">
        <f>'વિદ્યાર્થી માહિતી'!A83</f>
        <v>82</v>
      </c>
      <c r="B85" s="121">
        <f>'વિદ્યાર્થી માહિતી'!B83</f>
        <v>0</v>
      </c>
      <c r="C85" s="52" t="str">
        <f>IF('વિદ્યાર્થી માહિતી'!C83="","",'વિદ્યાર્થી માહિતી'!C83)</f>
        <v/>
      </c>
      <c r="D85" s="122" t="str">
        <f>IF('વિદ્યાર્થી માહિતી'!C83="","",SUM('સમગ્ર પરિણામ '!I88,'સમગ્ર પરિણામ '!J88))</f>
        <v/>
      </c>
      <c r="E85" s="123" t="str">
        <f>IF('વિદ્યાર્થી માહિતી'!C83="","",SUM('સમગ્ર પરિણામ '!V88,'સમગ્ર પરિણામ '!W88))</f>
        <v/>
      </c>
      <c r="F85" s="124" t="str">
        <f>IF('વિદ્યાર્થી માહિતી'!C83="","",SUM('સમગ્ર પરિણામ '!AI88,'સમગ્ર પરિણામ '!AJ88))</f>
        <v/>
      </c>
      <c r="G85" s="125" t="str">
        <f>IF('વિદ્યાર્થી માહિતી'!C83="","",SUM('સમગ્ર પરિણામ '!AV88,'સમગ્ર પરિણામ '!AW88))</f>
        <v/>
      </c>
      <c r="H85" s="126" t="str">
        <f>IF('વિદ્યાર્થી માહિતી'!C83="","",SUM('સમગ્ર પરિણામ '!BI88,'સમગ્ર પરિણામ '!BJ88))</f>
        <v/>
      </c>
      <c r="I85" s="127" t="str">
        <f>IF('વિદ્યાર્થી માહિતી'!C83="","",SUM('સમગ્ર પરિણામ '!BV88,'સમગ્ર પરિણામ '!BW88))</f>
        <v/>
      </c>
      <c r="J85" s="128" t="str">
        <f>IF('વિદ્યાર્થી માહિતી'!C83="","",SUM('સમગ્ર પરિણામ '!CI88,'સમગ્ર પરિણામ '!CJ88))</f>
        <v/>
      </c>
      <c r="K85" s="129" t="str">
        <f>IF('વિદ્યાર્થી માહિતી'!C83="","",SUM(D85:J85))</f>
        <v/>
      </c>
      <c r="L85" s="130" t="str">
        <f>IF('વિદ્યાર્થી માહિતી'!C83="","",IF(D85&lt;33,"નાપાસ",IF(E85&lt;33,"નાપાસ",IF(F85&lt;33,"નાપાસ",IF(G85&lt;33,"નાપાસ",IF(H85&lt;33,"નાપાસ",IF(I85&lt;33,"નાપાસ",IF(J85&lt;33,"નાપાસ","પાસ"))))))))</f>
        <v/>
      </c>
      <c r="M85" s="130" t="str">
        <f>IF('વિદ્યાર્થી માહિતી'!C83="","",IF(L85="પાસ",K85,"NA"))</f>
        <v/>
      </c>
      <c r="N85" s="44" t="str">
        <f>IF('વિદ્યાર્થી માહિતી'!C83="","",IF(M85="NA","NA",RANK(M85,$M$4:$M$73,0)))</f>
        <v/>
      </c>
      <c r="O85" s="266" t="str">
        <f t="shared" si="2"/>
        <v/>
      </c>
      <c r="P85" s="266" t="str">
        <f>IF('વિદ્યાર્થી માહિતી'!C83="","",'વિદ્યાર્થી માહિતી'!J83)</f>
        <v/>
      </c>
      <c r="Q85" s="130" t="str">
        <f t="shared" si="3"/>
        <v/>
      </c>
    </row>
    <row r="86" spans="1:17" ht="23.25" customHeight="1" x14ac:dyDescent="0.2">
      <c r="A86" s="120">
        <f>'વિદ્યાર્થી માહિતી'!A84</f>
        <v>83</v>
      </c>
      <c r="B86" s="121">
        <f>'વિદ્યાર્થી માહિતી'!B84</f>
        <v>0</v>
      </c>
      <c r="C86" s="52" t="str">
        <f>IF('વિદ્યાર્થી માહિતી'!C84="","",'વિદ્યાર્થી માહિતી'!C84)</f>
        <v/>
      </c>
      <c r="D86" s="122" t="str">
        <f>IF('વિદ્યાર્થી માહિતી'!C84="","",SUM('સમગ્ર પરિણામ '!I89,'સમગ્ર પરિણામ '!J89))</f>
        <v/>
      </c>
      <c r="E86" s="123" t="str">
        <f>IF('વિદ્યાર્થી માહિતી'!C84="","",SUM('સમગ્ર પરિણામ '!V89,'સમગ્ર પરિણામ '!W89))</f>
        <v/>
      </c>
      <c r="F86" s="124" t="str">
        <f>IF('વિદ્યાર્થી માહિતી'!C84="","",SUM('સમગ્ર પરિણામ '!AI89,'સમગ્ર પરિણામ '!AJ89))</f>
        <v/>
      </c>
      <c r="G86" s="125" t="str">
        <f>IF('વિદ્યાર્થી માહિતી'!C84="","",SUM('સમગ્ર પરિણામ '!AV89,'સમગ્ર પરિણામ '!AW89))</f>
        <v/>
      </c>
      <c r="H86" s="126" t="str">
        <f>IF('વિદ્યાર્થી માહિતી'!C84="","",SUM('સમગ્ર પરિણામ '!BI89,'સમગ્ર પરિણામ '!BJ89))</f>
        <v/>
      </c>
      <c r="I86" s="127" t="str">
        <f>IF('વિદ્યાર્થી માહિતી'!C84="","",SUM('સમગ્ર પરિણામ '!BV89,'સમગ્ર પરિણામ '!BW89))</f>
        <v/>
      </c>
      <c r="J86" s="128" t="str">
        <f>IF('વિદ્યાર્થી માહિતી'!C84="","",SUM('સમગ્ર પરિણામ '!CI89,'સમગ્ર પરિણામ '!CJ89))</f>
        <v/>
      </c>
      <c r="K86" s="129" t="str">
        <f>IF('વિદ્યાર્થી માહિતી'!C84="","",SUM(D86:J86))</f>
        <v/>
      </c>
      <c r="L86" s="130" t="str">
        <f>IF('વિદ્યાર્થી માહિતી'!C84="","",IF(D86&lt;33,"નાપાસ",IF(E86&lt;33,"નાપાસ",IF(F86&lt;33,"નાપાસ",IF(G86&lt;33,"નાપાસ",IF(H86&lt;33,"નાપાસ",IF(I86&lt;33,"નાપાસ",IF(J86&lt;33,"નાપાસ","પાસ"))))))))</f>
        <v/>
      </c>
      <c r="M86" s="130" t="str">
        <f>IF('વિદ્યાર્થી માહિતી'!C84="","",IF(L86="પાસ",K86,"NA"))</f>
        <v/>
      </c>
      <c r="N86" s="44" t="str">
        <f>IF('વિદ્યાર્થી માહિતી'!C84="","",IF(M86="NA","NA",RANK(M86,$M$4:$M$73,0)))</f>
        <v/>
      </c>
      <c r="O86" s="266" t="str">
        <f t="shared" si="2"/>
        <v/>
      </c>
      <c r="P86" s="266" t="str">
        <f>IF('વિદ્યાર્થી માહિતી'!C84="","",'વિદ્યાર્થી માહિતી'!J84)</f>
        <v/>
      </c>
      <c r="Q86" s="130" t="str">
        <f t="shared" si="3"/>
        <v/>
      </c>
    </row>
    <row r="87" spans="1:17" ht="23.25" customHeight="1" x14ac:dyDescent="0.2">
      <c r="A87" s="120">
        <f>'વિદ્યાર્થી માહિતી'!A85</f>
        <v>84</v>
      </c>
      <c r="B87" s="121">
        <f>'વિદ્યાર્થી માહિતી'!B85</f>
        <v>0</v>
      </c>
      <c r="C87" s="52" t="str">
        <f>IF('વિદ્યાર્થી માહિતી'!C85="","",'વિદ્યાર્થી માહિતી'!C85)</f>
        <v/>
      </c>
      <c r="D87" s="122" t="str">
        <f>IF('વિદ્યાર્થી માહિતી'!C85="","",SUM('સમગ્ર પરિણામ '!I90,'સમગ્ર પરિણામ '!J90))</f>
        <v/>
      </c>
      <c r="E87" s="123" t="str">
        <f>IF('વિદ્યાર્થી માહિતી'!C85="","",SUM('સમગ્ર પરિણામ '!V90,'સમગ્ર પરિણામ '!W90))</f>
        <v/>
      </c>
      <c r="F87" s="124" t="str">
        <f>IF('વિદ્યાર્થી માહિતી'!C85="","",SUM('સમગ્ર પરિણામ '!AI90,'સમગ્ર પરિણામ '!AJ90))</f>
        <v/>
      </c>
      <c r="G87" s="125" t="str">
        <f>IF('વિદ્યાર્થી માહિતી'!C85="","",SUM('સમગ્ર પરિણામ '!AV90,'સમગ્ર પરિણામ '!AW90))</f>
        <v/>
      </c>
      <c r="H87" s="126" t="str">
        <f>IF('વિદ્યાર્થી માહિતી'!C85="","",SUM('સમગ્ર પરિણામ '!BI90,'સમગ્ર પરિણામ '!BJ90))</f>
        <v/>
      </c>
      <c r="I87" s="127" t="str">
        <f>IF('વિદ્યાર્થી માહિતી'!C85="","",SUM('સમગ્ર પરિણામ '!BV90,'સમગ્ર પરિણામ '!BW90))</f>
        <v/>
      </c>
      <c r="J87" s="128" t="str">
        <f>IF('વિદ્યાર્થી માહિતી'!C85="","",SUM('સમગ્ર પરિણામ '!CI90,'સમગ્ર પરિણામ '!CJ90))</f>
        <v/>
      </c>
      <c r="K87" s="129" t="str">
        <f>IF('વિદ્યાર્થી માહિતી'!C85="","",SUM(D87:J87))</f>
        <v/>
      </c>
      <c r="L87" s="130" t="str">
        <f>IF('વિદ્યાર્થી માહિતી'!C85="","",IF(D87&lt;33,"નાપાસ",IF(E87&lt;33,"નાપાસ",IF(F87&lt;33,"નાપાસ",IF(G87&lt;33,"નાપાસ",IF(H87&lt;33,"નાપાસ",IF(I87&lt;33,"નાપાસ",IF(J87&lt;33,"નાપાસ","પાસ"))))))))</f>
        <v/>
      </c>
      <c r="M87" s="130" t="str">
        <f>IF('વિદ્યાર્થી માહિતી'!C85="","",IF(L87="પાસ",K87,"NA"))</f>
        <v/>
      </c>
      <c r="N87" s="44" t="str">
        <f>IF('વિદ્યાર્થી માહિતી'!C85="","",IF(M87="NA","NA",RANK(M87,$M$4:$M$73,0)))</f>
        <v/>
      </c>
      <c r="O87" s="266" t="str">
        <f t="shared" si="2"/>
        <v/>
      </c>
      <c r="P87" s="266" t="str">
        <f>IF('વિદ્યાર્થી માહિતી'!C85="","",'વિદ્યાર્થી માહિતી'!J85)</f>
        <v/>
      </c>
      <c r="Q87" s="130" t="str">
        <f t="shared" si="3"/>
        <v/>
      </c>
    </row>
    <row r="88" spans="1:17" ht="23.25" customHeight="1" x14ac:dyDescent="0.2">
      <c r="A88" s="120">
        <f>'વિદ્યાર્થી માહિતી'!A86</f>
        <v>85</v>
      </c>
      <c r="B88" s="121">
        <f>'વિદ્યાર્થી માહિતી'!B86</f>
        <v>0</v>
      </c>
      <c r="C88" s="52" t="str">
        <f>IF('વિદ્યાર્થી માહિતી'!C86="","",'વિદ્યાર્થી માહિતી'!C86)</f>
        <v/>
      </c>
      <c r="D88" s="122" t="str">
        <f>IF('વિદ્યાર્થી માહિતી'!C86="","",SUM('સમગ્ર પરિણામ '!I91,'સમગ્ર પરિણામ '!J91))</f>
        <v/>
      </c>
      <c r="E88" s="123" t="str">
        <f>IF('વિદ્યાર્થી માહિતી'!C86="","",SUM('સમગ્ર પરિણામ '!V91,'સમગ્ર પરિણામ '!W91))</f>
        <v/>
      </c>
      <c r="F88" s="124" t="str">
        <f>IF('વિદ્યાર્થી માહિતી'!C86="","",SUM('સમગ્ર પરિણામ '!AI91,'સમગ્ર પરિણામ '!AJ91))</f>
        <v/>
      </c>
      <c r="G88" s="125" t="str">
        <f>IF('વિદ્યાર્થી માહિતી'!C86="","",SUM('સમગ્ર પરિણામ '!AV91,'સમગ્ર પરિણામ '!AW91))</f>
        <v/>
      </c>
      <c r="H88" s="126" t="str">
        <f>IF('વિદ્યાર્થી માહિતી'!C86="","",SUM('સમગ્ર પરિણામ '!BI91,'સમગ્ર પરિણામ '!BJ91))</f>
        <v/>
      </c>
      <c r="I88" s="127" t="str">
        <f>IF('વિદ્યાર્થી માહિતી'!C86="","",SUM('સમગ્ર પરિણામ '!BV91,'સમગ્ર પરિણામ '!BW91))</f>
        <v/>
      </c>
      <c r="J88" s="128" t="str">
        <f>IF('વિદ્યાર્થી માહિતી'!C86="","",SUM('સમગ્ર પરિણામ '!CI91,'સમગ્ર પરિણામ '!CJ91))</f>
        <v/>
      </c>
      <c r="K88" s="129" t="str">
        <f>IF('વિદ્યાર્થી માહિતી'!C86="","",SUM(D88:J88))</f>
        <v/>
      </c>
      <c r="L88" s="130" t="str">
        <f>IF('વિદ્યાર્થી માહિતી'!C86="","",IF(D88&lt;33,"નાપાસ",IF(E88&lt;33,"નાપાસ",IF(F88&lt;33,"નાપાસ",IF(G88&lt;33,"નાપાસ",IF(H88&lt;33,"નાપાસ",IF(I88&lt;33,"નાપાસ",IF(J88&lt;33,"નાપાસ","પાસ"))))))))</f>
        <v/>
      </c>
      <c r="M88" s="130" t="str">
        <f>IF('વિદ્યાર્થી માહિતી'!C86="","",IF(L88="પાસ",K88,"NA"))</f>
        <v/>
      </c>
      <c r="N88" s="44" t="str">
        <f>IF('વિદ્યાર્થી માહિતી'!C86="","",IF(M88="NA","NA",RANK(M88,$M$4:$M$73,0)))</f>
        <v/>
      </c>
      <c r="O88" s="266" t="str">
        <f t="shared" si="2"/>
        <v/>
      </c>
      <c r="P88" s="266" t="str">
        <f>IF('વિદ્યાર્થી માહિતી'!C86="","",'વિદ્યાર્થી માહિતી'!J86)</f>
        <v/>
      </c>
      <c r="Q88" s="130" t="str">
        <f t="shared" si="3"/>
        <v/>
      </c>
    </row>
    <row r="89" spans="1:17" ht="23.25" customHeight="1" x14ac:dyDescent="0.2">
      <c r="A89" s="120">
        <f>'વિદ્યાર્થી માહિતી'!A87</f>
        <v>86</v>
      </c>
      <c r="B89" s="121">
        <f>'વિદ્યાર્થી માહિતી'!B87</f>
        <v>0</v>
      </c>
      <c r="C89" s="52" t="str">
        <f>IF('વિદ્યાર્થી માહિતી'!C87="","",'વિદ્યાર્થી માહિતી'!C87)</f>
        <v/>
      </c>
      <c r="D89" s="122" t="str">
        <f>IF('વિદ્યાર્થી માહિતી'!C87="","",SUM('સમગ્ર પરિણામ '!I92,'સમગ્ર પરિણામ '!J92))</f>
        <v/>
      </c>
      <c r="E89" s="123" t="str">
        <f>IF('વિદ્યાર્થી માહિતી'!C87="","",SUM('સમગ્ર પરિણામ '!V92,'સમગ્ર પરિણામ '!W92))</f>
        <v/>
      </c>
      <c r="F89" s="124" t="str">
        <f>IF('વિદ્યાર્થી માહિતી'!C87="","",SUM('સમગ્ર પરિણામ '!AI92,'સમગ્ર પરિણામ '!AJ92))</f>
        <v/>
      </c>
      <c r="G89" s="125" t="str">
        <f>IF('વિદ્યાર્થી માહિતી'!C87="","",SUM('સમગ્ર પરિણામ '!AV92,'સમગ્ર પરિણામ '!AW92))</f>
        <v/>
      </c>
      <c r="H89" s="126" t="str">
        <f>IF('વિદ્યાર્થી માહિતી'!C87="","",SUM('સમગ્ર પરિણામ '!BI92,'સમગ્ર પરિણામ '!BJ92))</f>
        <v/>
      </c>
      <c r="I89" s="127" t="str">
        <f>IF('વિદ્યાર્થી માહિતી'!C87="","",SUM('સમગ્ર પરિણામ '!BV92,'સમગ્ર પરિણામ '!BW92))</f>
        <v/>
      </c>
      <c r="J89" s="128" t="str">
        <f>IF('વિદ્યાર્થી માહિતી'!C87="","",SUM('સમગ્ર પરિણામ '!CI92,'સમગ્ર પરિણામ '!CJ92))</f>
        <v/>
      </c>
      <c r="K89" s="129" t="str">
        <f>IF('વિદ્યાર્થી માહિતી'!C87="","",SUM(D89:J89))</f>
        <v/>
      </c>
      <c r="L89" s="130" t="str">
        <f>IF('વિદ્યાર્થી માહિતી'!C87="","",IF(D89&lt;33,"નાપાસ",IF(E89&lt;33,"નાપાસ",IF(F89&lt;33,"નાપાસ",IF(G89&lt;33,"નાપાસ",IF(H89&lt;33,"નાપાસ",IF(I89&lt;33,"નાપાસ",IF(J89&lt;33,"નાપાસ","પાસ"))))))))</f>
        <v/>
      </c>
      <c r="M89" s="130" t="str">
        <f>IF('વિદ્યાર્થી માહિતી'!C87="","",IF(L89="પાસ",K89,"NA"))</f>
        <v/>
      </c>
      <c r="N89" s="44" t="str">
        <f>IF('વિદ્યાર્થી માહિતી'!C87="","",IF(M89="NA","NA",RANK(M89,$M$4:$M$73,0)))</f>
        <v/>
      </c>
      <c r="O89" s="266" t="str">
        <f t="shared" si="2"/>
        <v/>
      </c>
      <c r="P89" s="266" t="str">
        <f>IF('વિદ્યાર્થી માહિતી'!C87="","",'વિદ્યાર્થી માહિતી'!J87)</f>
        <v/>
      </c>
      <c r="Q89" s="130" t="str">
        <f t="shared" si="3"/>
        <v/>
      </c>
    </row>
    <row r="90" spans="1:17" ht="23.25" customHeight="1" x14ac:dyDescent="0.2">
      <c r="A90" s="120">
        <f>'વિદ્યાર્થી માહિતી'!A88</f>
        <v>87</v>
      </c>
      <c r="B90" s="121">
        <f>'વિદ્યાર્થી માહિતી'!B88</f>
        <v>0</v>
      </c>
      <c r="C90" s="52" t="str">
        <f>IF('વિદ્યાર્થી માહિતી'!C88="","",'વિદ્યાર્થી માહિતી'!C88)</f>
        <v/>
      </c>
      <c r="D90" s="122" t="str">
        <f>IF('વિદ્યાર્થી માહિતી'!C88="","",SUM('સમગ્ર પરિણામ '!I93,'સમગ્ર પરિણામ '!J93))</f>
        <v/>
      </c>
      <c r="E90" s="123" t="str">
        <f>IF('વિદ્યાર્થી માહિતી'!C88="","",SUM('સમગ્ર પરિણામ '!V93,'સમગ્ર પરિણામ '!W93))</f>
        <v/>
      </c>
      <c r="F90" s="124" t="str">
        <f>IF('વિદ્યાર્થી માહિતી'!C88="","",SUM('સમગ્ર પરિણામ '!AI93,'સમગ્ર પરિણામ '!AJ93))</f>
        <v/>
      </c>
      <c r="G90" s="125" t="str">
        <f>IF('વિદ્યાર્થી માહિતી'!C88="","",SUM('સમગ્ર પરિણામ '!AV93,'સમગ્ર પરિણામ '!AW93))</f>
        <v/>
      </c>
      <c r="H90" s="126" t="str">
        <f>IF('વિદ્યાર્થી માહિતી'!C88="","",SUM('સમગ્ર પરિણામ '!BI93,'સમગ્ર પરિણામ '!BJ93))</f>
        <v/>
      </c>
      <c r="I90" s="127" t="str">
        <f>IF('વિદ્યાર્થી માહિતી'!C88="","",SUM('સમગ્ર પરિણામ '!BV93,'સમગ્ર પરિણામ '!BW93))</f>
        <v/>
      </c>
      <c r="J90" s="128" t="str">
        <f>IF('વિદ્યાર્થી માહિતી'!C88="","",SUM('સમગ્ર પરિણામ '!CI93,'સમગ્ર પરિણામ '!CJ93))</f>
        <v/>
      </c>
      <c r="K90" s="129" t="str">
        <f>IF('વિદ્યાર્થી માહિતી'!C88="","",SUM(D90:J90))</f>
        <v/>
      </c>
      <c r="L90" s="130" t="str">
        <f>IF('વિદ્યાર્થી માહિતી'!C88="","",IF(D90&lt;33,"નાપાસ",IF(E90&lt;33,"નાપાસ",IF(F90&lt;33,"નાપાસ",IF(G90&lt;33,"નાપાસ",IF(H90&lt;33,"નાપાસ",IF(I90&lt;33,"નાપાસ",IF(J90&lt;33,"નાપાસ","પાસ"))))))))</f>
        <v/>
      </c>
      <c r="M90" s="130" t="str">
        <f>IF('વિદ્યાર્થી માહિતી'!C88="","",IF(L90="પાસ",K90,"NA"))</f>
        <v/>
      </c>
      <c r="N90" s="44" t="str">
        <f>IF('વિદ્યાર્થી માહિતી'!C88="","",IF(M90="NA","NA",RANK(M90,$M$4:$M$73,0)))</f>
        <v/>
      </c>
      <c r="O90" s="266" t="str">
        <f t="shared" si="2"/>
        <v/>
      </c>
      <c r="P90" s="266" t="str">
        <f>IF('વિદ્યાર્થી માહિતી'!C88="","",'વિદ્યાર્થી માહિતી'!J88)</f>
        <v/>
      </c>
      <c r="Q90" s="130" t="str">
        <f t="shared" si="3"/>
        <v/>
      </c>
    </row>
    <row r="91" spans="1:17" ht="23.25" customHeight="1" x14ac:dyDescent="0.2">
      <c r="A91" s="120">
        <f>'વિદ્યાર્થી માહિતી'!A89</f>
        <v>88</v>
      </c>
      <c r="B91" s="121">
        <f>'વિદ્યાર્થી માહિતી'!B89</f>
        <v>0</v>
      </c>
      <c r="C91" s="52" t="str">
        <f>IF('વિદ્યાર્થી માહિતી'!C89="","",'વિદ્યાર્થી માહિતી'!C89)</f>
        <v/>
      </c>
      <c r="D91" s="122" t="str">
        <f>IF('વિદ્યાર્થી માહિતી'!C89="","",SUM('સમગ્ર પરિણામ '!I94,'સમગ્ર પરિણામ '!J94))</f>
        <v/>
      </c>
      <c r="E91" s="123" t="str">
        <f>IF('વિદ્યાર્થી માહિતી'!C89="","",SUM('સમગ્ર પરિણામ '!V94,'સમગ્ર પરિણામ '!W94))</f>
        <v/>
      </c>
      <c r="F91" s="124" t="str">
        <f>IF('વિદ્યાર્થી માહિતી'!C89="","",SUM('સમગ્ર પરિણામ '!AI94,'સમગ્ર પરિણામ '!AJ94))</f>
        <v/>
      </c>
      <c r="G91" s="125" t="str">
        <f>IF('વિદ્યાર્થી માહિતી'!C89="","",SUM('સમગ્ર પરિણામ '!AV94,'સમગ્ર પરિણામ '!AW94))</f>
        <v/>
      </c>
      <c r="H91" s="126" t="str">
        <f>IF('વિદ્યાર્થી માહિતી'!C89="","",SUM('સમગ્ર પરિણામ '!BI94,'સમગ્ર પરિણામ '!BJ94))</f>
        <v/>
      </c>
      <c r="I91" s="127" t="str">
        <f>IF('વિદ્યાર્થી માહિતી'!C89="","",SUM('સમગ્ર પરિણામ '!BV94,'સમગ્ર પરિણામ '!BW94))</f>
        <v/>
      </c>
      <c r="J91" s="128" t="str">
        <f>IF('વિદ્યાર્થી માહિતી'!C89="","",SUM('સમગ્ર પરિણામ '!CI94,'સમગ્ર પરિણામ '!CJ94))</f>
        <v/>
      </c>
      <c r="K91" s="129" t="str">
        <f>IF('વિદ્યાર્થી માહિતી'!C89="","",SUM(D91:J91))</f>
        <v/>
      </c>
      <c r="L91" s="130" t="str">
        <f>IF('વિદ્યાર્થી માહિતી'!C89="","",IF(D91&lt;33,"નાપાસ",IF(E91&lt;33,"નાપાસ",IF(F91&lt;33,"નાપાસ",IF(G91&lt;33,"નાપાસ",IF(H91&lt;33,"નાપાસ",IF(I91&lt;33,"નાપાસ",IF(J91&lt;33,"નાપાસ","પાસ"))))))))</f>
        <v/>
      </c>
      <c r="M91" s="130" t="str">
        <f>IF('વિદ્યાર્થી માહિતી'!C89="","",IF(L91="પાસ",K91,"NA"))</f>
        <v/>
      </c>
      <c r="N91" s="44" t="str">
        <f>IF('વિદ્યાર્થી માહિતી'!C89="","",IF(M91="NA","NA",RANK(M91,$M$4:$M$73,0)))</f>
        <v/>
      </c>
      <c r="O91" s="266" t="str">
        <f t="shared" si="2"/>
        <v/>
      </c>
      <c r="P91" s="266" t="str">
        <f>IF('વિદ્યાર્થી માહિતી'!C89="","",'વિદ્યાર્થી માહિતી'!J89)</f>
        <v/>
      </c>
      <c r="Q91" s="130" t="str">
        <f t="shared" si="3"/>
        <v/>
      </c>
    </row>
    <row r="92" spans="1:17" ht="23.25" customHeight="1" x14ac:dyDescent="0.2">
      <c r="A92" s="120">
        <f>'વિદ્યાર્થી માહિતી'!A90</f>
        <v>89</v>
      </c>
      <c r="B92" s="121">
        <f>'વિદ્યાર્થી માહિતી'!B90</f>
        <v>0</v>
      </c>
      <c r="C92" s="52" t="str">
        <f>IF('વિદ્યાર્થી માહિતી'!C90="","",'વિદ્યાર્થી માહિતી'!C90)</f>
        <v/>
      </c>
      <c r="D92" s="122" t="str">
        <f>IF('વિદ્યાર્થી માહિતી'!C90="","",SUM('સમગ્ર પરિણામ '!I95,'સમગ્ર પરિણામ '!J95))</f>
        <v/>
      </c>
      <c r="E92" s="123" t="str">
        <f>IF('વિદ્યાર્થી માહિતી'!C90="","",SUM('સમગ્ર પરિણામ '!V95,'સમગ્ર પરિણામ '!W95))</f>
        <v/>
      </c>
      <c r="F92" s="124" t="str">
        <f>IF('વિદ્યાર્થી માહિતી'!C90="","",SUM('સમગ્ર પરિણામ '!AI95,'સમગ્ર પરિણામ '!AJ95))</f>
        <v/>
      </c>
      <c r="G92" s="125" t="str">
        <f>IF('વિદ્યાર્થી માહિતી'!C90="","",SUM('સમગ્ર પરિણામ '!AV95,'સમગ્ર પરિણામ '!AW95))</f>
        <v/>
      </c>
      <c r="H92" s="126" t="str">
        <f>IF('વિદ્યાર્થી માહિતી'!C90="","",SUM('સમગ્ર પરિણામ '!BI95,'સમગ્ર પરિણામ '!BJ95))</f>
        <v/>
      </c>
      <c r="I92" s="127" t="str">
        <f>IF('વિદ્યાર્થી માહિતી'!C90="","",SUM('સમગ્ર પરિણામ '!BV95,'સમગ્ર પરિણામ '!BW95))</f>
        <v/>
      </c>
      <c r="J92" s="128" t="str">
        <f>IF('વિદ્યાર્થી માહિતી'!C90="","",SUM('સમગ્ર પરિણામ '!CI95,'સમગ્ર પરિણામ '!CJ95))</f>
        <v/>
      </c>
      <c r="K92" s="129" t="str">
        <f>IF('વિદ્યાર્થી માહિતી'!C90="","",SUM(D92:J92))</f>
        <v/>
      </c>
      <c r="L92" s="130" t="str">
        <f>IF('વિદ્યાર્થી માહિતી'!C90="","",IF(D92&lt;33,"નાપાસ",IF(E92&lt;33,"નાપાસ",IF(F92&lt;33,"નાપાસ",IF(G92&lt;33,"નાપાસ",IF(H92&lt;33,"નાપાસ",IF(I92&lt;33,"નાપાસ",IF(J92&lt;33,"નાપાસ","પાસ"))))))))</f>
        <v/>
      </c>
      <c r="M92" s="130" t="str">
        <f>IF('વિદ્યાર્થી માહિતી'!C90="","",IF(L92="પાસ",K92,"NA"))</f>
        <v/>
      </c>
      <c r="N92" s="44" t="str">
        <f>IF('વિદ્યાર્થી માહિતી'!C90="","",IF(M92="NA","NA",RANK(M92,$M$4:$M$73,0)))</f>
        <v/>
      </c>
      <c r="O92" s="266" t="str">
        <f t="shared" si="2"/>
        <v/>
      </c>
      <c r="P92" s="266" t="str">
        <f>IF('વિદ્યાર્થી માહિતી'!C90="","",'વિદ્યાર્થી માહિતી'!J90)</f>
        <v/>
      </c>
      <c r="Q92" s="130" t="str">
        <f t="shared" si="3"/>
        <v/>
      </c>
    </row>
    <row r="93" spans="1:17" ht="23.25" customHeight="1" x14ac:dyDescent="0.2">
      <c r="A93" s="120">
        <f>'વિદ્યાર્થી માહિતી'!A91</f>
        <v>90</v>
      </c>
      <c r="B93" s="121">
        <f>'વિદ્યાર્થી માહિતી'!B91</f>
        <v>0</v>
      </c>
      <c r="C93" s="52" t="str">
        <f>IF('વિદ્યાર્થી માહિતી'!C91="","",'વિદ્યાર્થી માહિતી'!C91)</f>
        <v/>
      </c>
      <c r="D93" s="122" t="str">
        <f>IF('વિદ્યાર્થી માહિતી'!C91="","",SUM('સમગ્ર પરિણામ '!I96,'સમગ્ર પરિણામ '!J96))</f>
        <v/>
      </c>
      <c r="E93" s="123" t="str">
        <f>IF('વિદ્યાર્થી માહિતી'!C91="","",SUM('સમગ્ર પરિણામ '!V96,'સમગ્ર પરિણામ '!W96))</f>
        <v/>
      </c>
      <c r="F93" s="124" t="str">
        <f>IF('વિદ્યાર્થી માહિતી'!C91="","",SUM('સમગ્ર પરિણામ '!AI96,'સમગ્ર પરિણામ '!AJ96))</f>
        <v/>
      </c>
      <c r="G93" s="125" t="str">
        <f>IF('વિદ્યાર્થી માહિતી'!C91="","",SUM('સમગ્ર પરિણામ '!AV96,'સમગ્ર પરિણામ '!AW96))</f>
        <v/>
      </c>
      <c r="H93" s="126" t="str">
        <f>IF('વિદ્યાર્થી માહિતી'!C91="","",SUM('સમગ્ર પરિણામ '!BI96,'સમગ્ર પરિણામ '!BJ96))</f>
        <v/>
      </c>
      <c r="I93" s="127" t="str">
        <f>IF('વિદ્યાર્થી માહિતી'!C91="","",SUM('સમગ્ર પરિણામ '!BV96,'સમગ્ર પરિણામ '!BW96))</f>
        <v/>
      </c>
      <c r="J93" s="128" t="str">
        <f>IF('વિદ્યાર્થી માહિતી'!C91="","",SUM('સમગ્ર પરિણામ '!CI96,'સમગ્ર પરિણામ '!CJ96))</f>
        <v/>
      </c>
      <c r="K93" s="129" t="str">
        <f>IF('વિદ્યાર્થી માહિતી'!C91="","",SUM(D93:J93))</f>
        <v/>
      </c>
      <c r="L93" s="130" t="str">
        <f>IF('વિદ્યાર્થી માહિતી'!C91="","",IF(D93&lt;33,"નાપાસ",IF(E93&lt;33,"નાપાસ",IF(F93&lt;33,"નાપાસ",IF(G93&lt;33,"નાપાસ",IF(H93&lt;33,"નાપાસ",IF(I93&lt;33,"નાપાસ",IF(J93&lt;33,"નાપાસ","પાસ"))))))))</f>
        <v/>
      </c>
      <c r="M93" s="130" t="str">
        <f>IF('વિદ્યાર્થી માહિતી'!C91="","",IF(L93="પાસ",K93,"NA"))</f>
        <v/>
      </c>
      <c r="N93" s="44" t="str">
        <f>IF('વિદ્યાર્થી માહિતી'!C91="","",IF(M93="NA","NA",RANK(M93,$M$4:$M$73,0)))</f>
        <v/>
      </c>
      <c r="O93" s="266" t="str">
        <f t="shared" si="2"/>
        <v/>
      </c>
      <c r="P93" s="266" t="str">
        <f>IF('વિદ્યાર્થી માહિતી'!C91="","",'વિદ્યાર્થી માહિતી'!J91)</f>
        <v/>
      </c>
      <c r="Q93" s="130" t="str">
        <f t="shared" si="3"/>
        <v/>
      </c>
    </row>
    <row r="94" spans="1:17" ht="23.25" customHeight="1" x14ac:dyDescent="0.2">
      <c r="A94" s="120">
        <f>'વિદ્યાર્થી માહિતી'!A92</f>
        <v>91</v>
      </c>
      <c r="B94" s="121">
        <f>'વિદ્યાર્થી માહિતી'!B92</f>
        <v>0</v>
      </c>
      <c r="C94" s="52" t="str">
        <f>IF('વિદ્યાર્થી માહિતી'!C92="","",'વિદ્યાર્થી માહિતી'!C92)</f>
        <v/>
      </c>
      <c r="D94" s="122" t="str">
        <f>IF('વિદ્યાર્થી માહિતી'!C92="","",SUM('સમગ્ર પરિણામ '!I97,'સમગ્ર પરિણામ '!J97))</f>
        <v/>
      </c>
      <c r="E94" s="123" t="str">
        <f>IF('વિદ્યાર્થી માહિતી'!C92="","",SUM('સમગ્ર પરિણામ '!V97,'સમગ્ર પરિણામ '!W97))</f>
        <v/>
      </c>
      <c r="F94" s="124" t="str">
        <f>IF('વિદ્યાર્થી માહિતી'!C92="","",SUM('સમગ્ર પરિણામ '!AI97,'સમગ્ર પરિણામ '!AJ97))</f>
        <v/>
      </c>
      <c r="G94" s="125" t="str">
        <f>IF('વિદ્યાર્થી માહિતી'!C92="","",SUM('સમગ્ર પરિણામ '!AV97,'સમગ્ર પરિણામ '!AW97))</f>
        <v/>
      </c>
      <c r="H94" s="126" t="str">
        <f>IF('વિદ્યાર્થી માહિતી'!C92="","",SUM('સમગ્ર પરિણામ '!BI97,'સમગ્ર પરિણામ '!BJ97))</f>
        <v/>
      </c>
      <c r="I94" s="127" t="str">
        <f>IF('વિદ્યાર્થી માહિતી'!C92="","",SUM('સમગ્ર પરિણામ '!BV97,'સમગ્ર પરિણામ '!BW97))</f>
        <v/>
      </c>
      <c r="J94" s="128" t="str">
        <f>IF('વિદ્યાર્થી માહિતી'!C92="","",SUM('સમગ્ર પરિણામ '!CI97,'સમગ્ર પરિણામ '!CJ97))</f>
        <v/>
      </c>
      <c r="K94" s="129" t="str">
        <f>IF('વિદ્યાર્થી માહિતી'!C92="","",SUM(D94:J94))</f>
        <v/>
      </c>
      <c r="L94" s="130" t="str">
        <f>IF('વિદ્યાર્થી માહિતી'!C92="","",IF(D94&lt;33,"નાપાસ",IF(E94&lt;33,"નાપાસ",IF(F94&lt;33,"નાપાસ",IF(G94&lt;33,"નાપાસ",IF(H94&lt;33,"નાપાસ",IF(I94&lt;33,"નાપાસ",IF(J94&lt;33,"નાપાસ","પાસ"))))))))</f>
        <v/>
      </c>
      <c r="M94" s="130" t="str">
        <f>IF('વિદ્યાર્થી માહિતી'!C92="","",IF(L94="પાસ",K94,"NA"))</f>
        <v/>
      </c>
      <c r="N94" s="44" t="str">
        <f>IF('વિદ્યાર્થી માહિતી'!C92="","",IF(M94="NA","NA",RANK(M94,$M$4:$M$73,0)))</f>
        <v/>
      </c>
      <c r="O94" s="266" t="str">
        <f t="shared" si="2"/>
        <v/>
      </c>
      <c r="P94" s="266" t="str">
        <f>IF('વિદ્યાર્થી માહિતી'!C92="","",'વિદ્યાર્થી માહિતી'!J92)</f>
        <v/>
      </c>
      <c r="Q94" s="130" t="str">
        <f t="shared" si="3"/>
        <v/>
      </c>
    </row>
    <row r="95" spans="1:17" ht="23.25" customHeight="1" x14ac:dyDescent="0.2">
      <c r="A95" s="120">
        <f>'વિદ્યાર્થી માહિતી'!A93</f>
        <v>92</v>
      </c>
      <c r="B95" s="121">
        <f>'વિદ્યાર્થી માહિતી'!B93</f>
        <v>0</v>
      </c>
      <c r="C95" s="52" t="str">
        <f>IF('વિદ્યાર્થી માહિતી'!C93="","",'વિદ્યાર્થી માહિતી'!C93)</f>
        <v/>
      </c>
      <c r="D95" s="122" t="str">
        <f>IF('વિદ્યાર્થી માહિતી'!C93="","",SUM('સમગ્ર પરિણામ '!I98,'સમગ્ર પરિણામ '!J98))</f>
        <v/>
      </c>
      <c r="E95" s="123" t="str">
        <f>IF('વિદ્યાર્થી માહિતી'!C93="","",SUM('સમગ્ર પરિણામ '!V98,'સમગ્ર પરિણામ '!W98))</f>
        <v/>
      </c>
      <c r="F95" s="124" t="str">
        <f>IF('વિદ્યાર્થી માહિતી'!C93="","",SUM('સમગ્ર પરિણામ '!AI98,'સમગ્ર પરિણામ '!AJ98))</f>
        <v/>
      </c>
      <c r="G95" s="125" t="str">
        <f>IF('વિદ્યાર્થી માહિતી'!C93="","",SUM('સમગ્ર પરિણામ '!AV98,'સમગ્ર પરિણામ '!AW98))</f>
        <v/>
      </c>
      <c r="H95" s="126" t="str">
        <f>IF('વિદ્યાર્થી માહિતી'!C93="","",SUM('સમગ્ર પરિણામ '!BI98,'સમગ્ર પરિણામ '!BJ98))</f>
        <v/>
      </c>
      <c r="I95" s="127" t="str">
        <f>IF('વિદ્યાર્થી માહિતી'!C93="","",SUM('સમગ્ર પરિણામ '!BV98,'સમગ્ર પરિણામ '!BW98))</f>
        <v/>
      </c>
      <c r="J95" s="128" t="str">
        <f>IF('વિદ્યાર્થી માહિતી'!C93="","",SUM('સમગ્ર પરિણામ '!CI98,'સમગ્ર પરિણામ '!CJ98))</f>
        <v/>
      </c>
      <c r="K95" s="129" t="str">
        <f>IF('વિદ્યાર્થી માહિતી'!C93="","",SUM(D95:J95))</f>
        <v/>
      </c>
      <c r="L95" s="130" t="str">
        <f>IF('વિદ્યાર્થી માહિતી'!C93="","",IF(D95&lt;33,"નાપાસ",IF(E95&lt;33,"નાપાસ",IF(F95&lt;33,"નાપાસ",IF(G95&lt;33,"નાપાસ",IF(H95&lt;33,"નાપાસ",IF(I95&lt;33,"નાપાસ",IF(J95&lt;33,"નાપાસ","પાસ"))))))))</f>
        <v/>
      </c>
      <c r="M95" s="130" t="str">
        <f>IF('વિદ્યાર્થી માહિતી'!C93="","",IF(L95="પાસ",K95,"NA"))</f>
        <v/>
      </c>
      <c r="N95" s="44" t="str">
        <f>IF('વિદ્યાર્થી માહિતી'!C93="","",IF(M95="NA","NA",RANK(M95,$M$4:$M$73,0)))</f>
        <v/>
      </c>
      <c r="O95" s="266" t="str">
        <f t="shared" si="2"/>
        <v/>
      </c>
      <c r="P95" s="266" t="str">
        <f>IF('વિદ્યાર્થી માહિતી'!C93="","",'વિદ્યાર્થી માહિતી'!J93)</f>
        <v/>
      </c>
      <c r="Q95" s="130" t="str">
        <f t="shared" si="3"/>
        <v/>
      </c>
    </row>
    <row r="96" spans="1:17" ht="23.25" customHeight="1" x14ac:dyDescent="0.2">
      <c r="A96" s="120">
        <f>'વિદ્યાર્થી માહિતી'!A94</f>
        <v>93</v>
      </c>
      <c r="B96" s="121">
        <f>'વિદ્યાર્થી માહિતી'!B94</f>
        <v>0</v>
      </c>
      <c r="C96" s="52" t="str">
        <f>IF('વિદ્યાર્થી માહિતી'!C94="","",'વિદ્યાર્થી માહિતી'!C94)</f>
        <v/>
      </c>
      <c r="D96" s="122" t="str">
        <f>IF('વિદ્યાર્થી માહિતી'!C94="","",SUM('સમગ્ર પરિણામ '!I99,'સમગ્ર પરિણામ '!J99))</f>
        <v/>
      </c>
      <c r="E96" s="123" t="str">
        <f>IF('વિદ્યાર્થી માહિતી'!C94="","",SUM('સમગ્ર પરિણામ '!V99,'સમગ્ર પરિણામ '!W99))</f>
        <v/>
      </c>
      <c r="F96" s="124" t="str">
        <f>IF('વિદ્યાર્થી માહિતી'!C94="","",SUM('સમગ્ર પરિણામ '!AI99,'સમગ્ર પરિણામ '!AJ99))</f>
        <v/>
      </c>
      <c r="G96" s="125" t="str">
        <f>IF('વિદ્યાર્થી માહિતી'!C94="","",SUM('સમગ્ર પરિણામ '!AV99,'સમગ્ર પરિણામ '!AW99))</f>
        <v/>
      </c>
      <c r="H96" s="126" t="str">
        <f>IF('વિદ્યાર્થી માહિતી'!C94="","",SUM('સમગ્ર પરિણામ '!BI99,'સમગ્ર પરિણામ '!BJ99))</f>
        <v/>
      </c>
      <c r="I96" s="127" t="str">
        <f>IF('વિદ્યાર્થી માહિતી'!C94="","",SUM('સમગ્ર પરિણામ '!BV99,'સમગ્ર પરિણામ '!BW99))</f>
        <v/>
      </c>
      <c r="J96" s="128" t="str">
        <f>IF('વિદ્યાર્થી માહિતી'!C94="","",SUM('સમગ્ર પરિણામ '!CI99,'સમગ્ર પરિણામ '!CJ99))</f>
        <v/>
      </c>
      <c r="K96" s="129" t="str">
        <f>IF('વિદ્યાર્થી માહિતી'!C94="","",SUM(D96:J96))</f>
        <v/>
      </c>
      <c r="L96" s="130" t="str">
        <f>IF('વિદ્યાર્થી માહિતી'!C94="","",IF(D96&lt;33,"નાપાસ",IF(E96&lt;33,"નાપાસ",IF(F96&lt;33,"નાપાસ",IF(G96&lt;33,"નાપાસ",IF(H96&lt;33,"નાપાસ",IF(I96&lt;33,"નાપાસ",IF(J96&lt;33,"નાપાસ","પાસ"))))))))</f>
        <v/>
      </c>
      <c r="M96" s="130" t="str">
        <f>IF('વિદ્યાર્થી માહિતી'!C94="","",IF(L96="પાસ",K96,"NA"))</f>
        <v/>
      </c>
      <c r="N96" s="44" t="str">
        <f>IF('વિદ્યાર્થી માહિતી'!C94="","",IF(M96="NA","NA",RANK(M96,$M$4:$M$73,0)))</f>
        <v/>
      </c>
      <c r="O96" s="266" t="str">
        <f t="shared" si="2"/>
        <v/>
      </c>
      <c r="P96" s="266" t="str">
        <f>IF('વિદ્યાર્થી માહિતી'!C94="","",'વિદ્યાર્થી માહિતી'!J94)</f>
        <v/>
      </c>
      <c r="Q96" s="130" t="str">
        <f t="shared" si="3"/>
        <v/>
      </c>
    </row>
    <row r="97" spans="1:17" ht="23.25" customHeight="1" x14ac:dyDescent="0.2">
      <c r="A97" s="120">
        <f>'વિદ્યાર્થી માહિતી'!A95</f>
        <v>94</v>
      </c>
      <c r="B97" s="121">
        <f>'વિદ્યાર્થી માહિતી'!B95</f>
        <v>0</v>
      </c>
      <c r="C97" s="52" t="str">
        <f>IF('વિદ્યાર્થી માહિતી'!C95="","",'વિદ્યાર્થી માહિતી'!C95)</f>
        <v/>
      </c>
      <c r="D97" s="122" t="str">
        <f>IF('વિદ્યાર્થી માહિતી'!C95="","",SUM('સમગ્ર પરિણામ '!I100,'સમગ્ર પરિણામ '!J100))</f>
        <v/>
      </c>
      <c r="E97" s="123" t="str">
        <f>IF('વિદ્યાર્થી માહિતી'!C95="","",SUM('સમગ્ર પરિણામ '!V100,'સમગ્ર પરિણામ '!W100))</f>
        <v/>
      </c>
      <c r="F97" s="124" t="str">
        <f>IF('વિદ્યાર્થી માહિતી'!C95="","",SUM('સમગ્ર પરિણામ '!AI100,'સમગ્ર પરિણામ '!AJ100))</f>
        <v/>
      </c>
      <c r="G97" s="125" t="str">
        <f>IF('વિદ્યાર્થી માહિતી'!C95="","",SUM('સમગ્ર પરિણામ '!AV100,'સમગ્ર પરિણામ '!AW100))</f>
        <v/>
      </c>
      <c r="H97" s="126" t="str">
        <f>IF('વિદ્યાર્થી માહિતી'!C95="","",SUM('સમગ્ર પરિણામ '!BI100,'સમગ્ર પરિણામ '!BJ100))</f>
        <v/>
      </c>
      <c r="I97" s="127" t="str">
        <f>IF('વિદ્યાર્થી માહિતી'!C95="","",SUM('સમગ્ર પરિણામ '!BV100,'સમગ્ર પરિણામ '!BW100))</f>
        <v/>
      </c>
      <c r="J97" s="128" t="str">
        <f>IF('વિદ્યાર્થી માહિતી'!C95="","",SUM('સમગ્ર પરિણામ '!CI100,'સમગ્ર પરિણામ '!CJ100))</f>
        <v/>
      </c>
      <c r="K97" s="129" t="str">
        <f>IF('વિદ્યાર્થી માહિતી'!C95="","",SUM(D97:J97))</f>
        <v/>
      </c>
      <c r="L97" s="130" t="str">
        <f>IF('વિદ્યાર્થી માહિતી'!C95="","",IF(D97&lt;33,"નાપાસ",IF(E97&lt;33,"નાપાસ",IF(F97&lt;33,"નાપાસ",IF(G97&lt;33,"નાપાસ",IF(H97&lt;33,"નાપાસ",IF(I97&lt;33,"નાપાસ",IF(J97&lt;33,"નાપાસ","પાસ"))))))))</f>
        <v/>
      </c>
      <c r="M97" s="130" t="str">
        <f>IF('વિદ્યાર્થી માહિતી'!C95="","",IF(L97="પાસ",K97,"NA"))</f>
        <v/>
      </c>
      <c r="N97" s="44" t="str">
        <f>IF('વિદ્યાર્થી માહિતી'!C95="","",IF(M97="NA","NA",RANK(M97,$M$4:$M$73,0)))</f>
        <v/>
      </c>
      <c r="O97" s="266" t="str">
        <f t="shared" si="2"/>
        <v/>
      </c>
      <c r="P97" s="266" t="str">
        <f>IF('વિદ્યાર્થી માહિતી'!C95="","",'વિદ્યાર્થી માહિતી'!J95)</f>
        <v/>
      </c>
      <c r="Q97" s="130" t="str">
        <f t="shared" si="3"/>
        <v/>
      </c>
    </row>
    <row r="98" spans="1:17" ht="23.25" customHeight="1" x14ac:dyDescent="0.2">
      <c r="A98" s="120">
        <f>'વિદ્યાર્થી માહિતી'!A96</f>
        <v>95</v>
      </c>
      <c r="B98" s="121">
        <f>'વિદ્યાર્થી માહિતી'!B96</f>
        <v>0</v>
      </c>
      <c r="C98" s="52" t="str">
        <f>IF('વિદ્યાર્થી માહિતી'!C96="","",'વિદ્યાર્થી માહિતી'!C96)</f>
        <v/>
      </c>
      <c r="D98" s="122" t="str">
        <f>IF('વિદ્યાર્થી માહિતી'!C96="","",SUM('સમગ્ર પરિણામ '!I101,'સમગ્ર પરિણામ '!J101))</f>
        <v/>
      </c>
      <c r="E98" s="123" t="str">
        <f>IF('વિદ્યાર્થી માહિતી'!C96="","",SUM('સમગ્ર પરિણામ '!V101,'સમગ્ર પરિણામ '!W101))</f>
        <v/>
      </c>
      <c r="F98" s="124" t="str">
        <f>IF('વિદ્યાર્થી માહિતી'!C96="","",SUM('સમગ્ર પરિણામ '!AI101,'સમગ્ર પરિણામ '!AJ101))</f>
        <v/>
      </c>
      <c r="G98" s="125" t="str">
        <f>IF('વિદ્યાર્થી માહિતી'!C96="","",SUM('સમગ્ર પરિણામ '!AV101,'સમગ્ર પરિણામ '!AW101))</f>
        <v/>
      </c>
      <c r="H98" s="126" t="str">
        <f>IF('વિદ્યાર્થી માહિતી'!C96="","",SUM('સમગ્ર પરિણામ '!BI101,'સમગ્ર પરિણામ '!BJ101))</f>
        <v/>
      </c>
      <c r="I98" s="127" t="str">
        <f>IF('વિદ્યાર્થી માહિતી'!C96="","",SUM('સમગ્ર પરિણામ '!BV101,'સમગ્ર પરિણામ '!BW101))</f>
        <v/>
      </c>
      <c r="J98" s="128" t="str">
        <f>IF('વિદ્યાર્થી માહિતી'!C96="","",SUM('સમગ્ર પરિણામ '!CI101,'સમગ્ર પરિણામ '!CJ101))</f>
        <v/>
      </c>
      <c r="K98" s="129" t="str">
        <f>IF('વિદ્યાર્થી માહિતી'!C96="","",SUM(D98:J98))</f>
        <v/>
      </c>
      <c r="L98" s="130" t="str">
        <f>IF('વિદ્યાર્થી માહિતી'!C96="","",IF(D98&lt;33,"નાપાસ",IF(E98&lt;33,"નાપાસ",IF(F98&lt;33,"નાપાસ",IF(G98&lt;33,"નાપાસ",IF(H98&lt;33,"નાપાસ",IF(I98&lt;33,"નાપાસ",IF(J98&lt;33,"નાપાસ","પાસ"))))))))</f>
        <v/>
      </c>
      <c r="M98" s="130" t="str">
        <f>IF('વિદ્યાર્થી માહિતી'!C96="","",IF(L98="પાસ",K98,"NA"))</f>
        <v/>
      </c>
      <c r="N98" s="44" t="str">
        <f>IF('વિદ્યાર્થી માહિતી'!C96="","",IF(M98="NA","NA",RANK(M98,$M$4:$M$73,0)))</f>
        <v/>
      </c>
      <c r="O98" s="266" t="str">
        <f t="shared" si="2"/>
        <v/>
      </c>
      <c r="P98" s="266" t="str">
        <f>IF('વિદ્યાર્થી માહિતી'!C96="","",'વિદ્યાર્થી માહિતી'!J96)</f>
        <v/>
      </c>
      <c r="Q98" s="130" t="str">
        <f t="shared" si="3"/>
        <v/>
      </c>
    </row>
    <row r="99" spans="1:17" ht="23.25" customHeight="1" x14ac:dyDescent="0.2">
      <c r="A99" s="120">
        <f>'વિદ્યાર્થી માહિતી'!A97</f>
        <v>96</v>
      </c>
      <c r="B99" s="121">
        <f>'વિદ્યાર્થી માહિતી'!B97</f>
        <v>0</v>
      </c>
      <c r="C99" s="52" t="str">
        <f>IF('વિદ્યાર્થી માહિતી'!C97="","",'વિદ્યાર્થી માહિતી'!C97)</f>
        <v/>
      </c>
      <c r="D99" s="122" t="str">
        <f>IF('વિદ્યાર્થી માહિતી'!C97="","",SUM('સમગ્ર પરિણામ '!I102,'સમગ્ર પરિણામ '!J102))</f>
        <v/>
      </c>
      <c r="E99" s="123" t="str">
        <f>IF('વિદ્યાર્થી માહિતી'!C97="","",SUM('સમગ્ર પરિણામ '!V102,'સમગ્ર પરિણામ '!W102))</f>
        <v/>
      </c>
      <c r="F99" s="124" t="str">
        <f>IF('વિદ્યાર્થી માહિતી'!C97="","",SUM('સમગ્ર પરિણામ '!AI102,'સમગ્ર પરિણામ '!AJ102))</f>
        <v/>
      </c>
      <c r="G99" s="125" t="str">
        <f>IF('વિદ્યાર્થી માહિતી'!C97="","",SUM('સમગ્ર પરિણામ '!AV102,'સમગ્ર પરિણામ '!AW102))</f>
        <v/>
      </c>
      <c r="H99" s="126" t="str">
        <f>IF('વિદ્યાર્થી માહિતી'!C97="","",SUM('સમગ્ર પરિણામ '!BI102,'સમગ્ર પરિણામ '!BJ102))</f>
        <v/>
      </c>
      <c r="I99" s="127" t="str">
        <f>IF('વિદ્યાર્થી માહિતી'!C97="","",SUM('સમગ્ર પરિણામ '!BV102,'સમગ્ર પરિણામ '!BW102))</f>
        <v/>
      </c>
      <c r="J99" s="128" t="str">
        <f>IF('વિદ્યાર્થી માહિતી'!C97="","",SUM('સમગ્ર પરિણામ '!CI102,'સમગ્ર પરિણામ '!CJ102))</f>
        <v/>
      </c>
      <c r="K99" s="129" t="str">
        <f>IF('વિદ્યાર્થી માહિતી'!C97="","",SUM(D99:J99))</f>
        <v/>
      </c>
      <c r="L99" s="130" t="str">
        <f>IF('વિદ્યાર્થી માહિતી'!C97="","",IF(D99&lt;33,"નાપાસ",IF(E99&lt;33,"નાપાસ",IF(F99&lt;33,"નાપાસ",IF(G99&lt;33,"નાપાસ",IF(H99&lt;33,"નાપાસ",IF(I99&lt;33,"નાપાસ",IF(J99&lt;33,"નાપાસ","પાસ"))))))))</f>
        <v/>
      </c>
      <c r="M99" s="130" t="str">
        <f>IF('વિદ્યાર્થી માહિતી'!C97="","",IF(L99="પાસ",K99,"NA"))</f>
        <v/>
      </c>
      <c r="N99" s="44" t="str">
        <f>IF('વિદ્યાર્થી માહિતી'!C97="","",IF(M99="NA","NA",RANK(M99,$M$4:$M$73,0)))</f>
        <v/>
      </c>
      <c r="O99" s="266" t="str">
        <f t="shared" si="2"/>
        <v/>
      </c>
      <c r="P99" s="266" t="str">
        <f>IF('વિદ્યાર્થી માહિતી'!C97="","",'વિદ્યાર્થી માહિતી'!J97)</f>
        <v/>
      </c>
      <c r="Q99" s="130" t="str">
        <f t="shared" si="3"/>
        <v/>
      </c>
    </row>
    <row r="100" spans="1:17" ht="23.25" customHeight="1" x14ac:dyDescent="0.2">
      <c r="A100" s="120">
        <f>'વિદ્યાર્થી માહિતી'!A98</f>
        <v>97</v>
      </c>
      <c r="B100" s="121">
        <f>'વિદ્યાર્થી માહિતી'!B98</f>
        <v>0</v>
      </c>
      <c r="C100" s="52" t="str">
        <f>IF('વિદ્યાર્થી માહિતી'!C98="","",'વિદ્યાર્થી માહિતી'!C98)</f>
        <v/>
      </c>
      <c r="D100" s="122" t="str">
        <f>IF('વિદ્યાર્થી માહિતી'!C98="","",SUM('સમગ્ર પરિણામ '!I103,'સમગ્ર પરિણામ '!J103))</f>
        <v/>
      </c>
      <c r="E100" s="123" t="str">
        <f>IF('વિદ્યાર્થી માહિતી'!C98="","",SUM('સમગ્ર પરિણામ '!V103,'સમગ્ર પરિણામ '!W103))</f>
        <v/>
      </c>
      <c r="F100" s="124" t="str">
        <f>IF('વિદ્યાર્થી માહિતી'!C98="","",SUM('સમગ્ર પરિણામ '!AI103,'સમગ્ર પરિણામ '!AJ103))</f>
        <v/>
      </c>
      <c r="G100" s="125" t="str">
        <f>IF('વિદ્યાર્થી માહિતી'!C98="","",SUM('સમગ્ર પરિણામ '!AV103,'સમગ્ર પરિણામ '!AW103))</f>
        <v/>
      </c>
      <c r="H100" s="126" t="str">
        <f>IF('વિદ્યાર્થી માહિતી'!C98="","",SUM('સમગ્ર પરિણામ '!BI103,'સમગ્ર પરિણામ '!BJ103))</f>
        <v/>
      </c>
      <c r="I100" s="127" t="str">
        <f>IF('વિદ્યાર્થી માહિતી'!C98="","",SUM('સમગ્ર પરિણામ '!BV103,'સમગ્ર પરિણામ '!BW103))</f>
        <v/>
      </c>
      <c r="J100" s="128" t="str">
        <f>IF('વિદ્યાર્થી માહિતી'!C98="","",SUM('સમગ્ર પરિણામ '!CI103,'સમગ્ર પરિણામ '!CJ103))</f>
        <v/>
      </c>
      <c r="K100" s="129" t="str">
        <f>IF('વિદ્યાર્થી માહિતી'!C98="","",SUM(D100:J100))</f>
        <v/>
      </c>
      <c r="L100" s="130" t="str">
        <f>IF('વિદ્યાર્થી માહિતી'!C98="","",IF(D100&lt;33,"નાપાસ",IF(E100&lt;33,"નાપાસ",IF(F100&lt;33,"નાપાસ",IF(G100&lt;33,"નાપાસ",IF(H100&lt;33,"નાપાસ",IF(I100&lt;33,"નાપાસ",IF(J100&lt;33,"નાપાસ","પાસ"))))))))</f>
        <v/>
      </c>
      <c r="M100" s="130" t="str">
        <f>IF('વિદ્યાર્થી માહિતી'!C98="","",IF(L100="પાસ",K100,"NA"))</f>
        <v/>
      </c>
      <c r="N100" s="44" t="str">
        <f>IF('વિદ્યાર્થી માહિતી'!C98="","",IF(M100="NA","NA",RANK(M100,$M$4:$M$73,0)))</f>
        <v/>
      </c>
      <c r="O100" s="266" t="str">
        <f t="shared" si="2"/>
        <v/>
      </c>
      <c r="P100" s="266" t="str">
        <f>IF('વિદ્યાર્થી માહિતી'!C98="","",'વિદ્યાર્થી માહિતી'!J98)</f>
        <v/>
      </c>
      <c r="Q100" s="130" t="str">
        <f t="shared" si="3"/>
        <v/>
      </c>
    </row>
    <row r="101" spans="1:17" ht="23.25" customHeight="1" x14ac:dyDescent="0.2">
      <c r="A101" s="120">
        <f>'વિદ્યાર્થી માહિતી'!A99</f>
        <v>98</v>
      </c>
      <c r="B101" s="121">
        <f>'વિદ્યાર્થી માહિતી'!B99</f>
        <v>0</v>
      </c>
      <c r="C101" s="52" t="str">
        <f>IF('વિદ્યાર્થી માહિતી'!C99="","",'વિદ્યાર્થી માહિતી'!C99)</f>
        <v/>
      </c>
      <c r="D101" s="122" t="str">
        <f>IF('વિદ્યાર્થી માહિતી'!C99="","",SUM('સમગ્ર પરિણામ '!I104,'સમગ્ર પરિણામ '!J104))</f>
        <v/>
      </c>
      <c r="E101" s="123" t="str">
        <f>IF('વિદ્યાર્થી માહિતી'!C99="","",SUM('સમગ્ર પરિણામ '!V104,'સમગ્ર પરિણામ '!W104))</f>
        <v/>
      </c>
      <c r="F101" s="124" t="str">
        <f>IF('વિદ્યાર્થી માહિતી'!C99="","",SUM('સમગ્ર પરિણામ '!AI104,'સમગ્ર પરિણામ '!AJ104))</f>
        <v/>
      </c>
      <c r="G101" s="125" t="str">
        <f>IF('વિદ્યાર્થી માહિતી'!C99="","",SUM('સમગ્ર પરિણામ '!AV104,'સમગ્ર પરિણામ '!AW104))</f>
        <v/>
      </c>
      <c r="H101" s="126" t="str">
        <f>IF('વિદ્યાર્થી માહિતી'!C99="","",SUM('સમગ્ર પરિણામ '!BI104,'સમગ્ર પરિણામ '!BJ104))</f>
        <v/>
      </c>
      <c r="I101" s="127" t="str">
        <f>IF('વિદ્યાર્થી માહિતી'!C99="","",SUM('સમગ્ર પરિણામ '!BV104,'સમગ્ર પરિણામ '!BW104))</f>
        <v/>
      </c>
      <c r="J101" s="128" t="str">
        <f>IF('વિદ્યાર્થી માહિતી'!C99="","",SUM('સમગ્ર પરિણામ '!CI104,'સમગ્ર પરિણામ '!CJ104))</f>
        <v/>
      </c>
      <c r="K101" s="129" t="str">
        <f>IF('વિદ્યાર્થી માહિતી'!C99="","",SUM(D101:J101))</f>
        <v/>
      </c>
      <c r="L101" s="130" t="str">
        <f>IF('વિદ્યાર્થી માહિતી'!C99="","",IF(D101&lt;33,"નાપાસ",IF(E101&lt;33,"નાપાસ",IF(F101&lt;33,"નાપાસ",IF(G101&lt;33,"નાપાસ",IF(H101&lt;33,"નાપાસ",IF(I101&lt;33,"નાપાસ",IF(J101&lt;33,"નાપાસ","પાસ"))))))))</f>
        <v/>
      </c>
      <c r="M101" s="130" t="str">
        <f>IF('વિદ્યાર્થી માહિતી'!C99="","",IF(L101="પાસ",K101,"NA"))</f>
        <v/>
      </c>
      <c r="N101" s="44" t="str">
        <f>IF('વિદ્યાર્થી માહિતી'!C99="","",IF(M101="NA","NA",RANK(M101,$M$4:$M$73,0)))</f>
        <v/>
      </c>
      <c r="O101" s="266" t="str">
        <f t="shared" si="2"/>
        <v/>
      </c>
      <c r="P101" s="266" t="str">
        <f>IF('વિદ્યાર્થી માહિતી'!C99="","",'વિદ્યાર્થી માહિતી'!J99)</f>
        <v/>
      </c>
      <c r="Q101" s="130" t="str">
        <f t="shared" si="3"/>
        <v/>
      </c>
    </row>
    <row r="102" spans="1:17" ht="23.25" customHeight="1" x14ac:dyDescent="0.2">
      <c r="A102" s="120">
        <f>'વિદ્યાર્થી માહિતી'!A100</f>
        <v>99</v>
      </c>
      <c r="B102" s="121">
        <f>'વિદ્યાર્થી માહિતી'!B100</f>
        <v>0</v>
      </c>
      <c r="C102" s="52" t="str">
        <f>IF('વિદ્યાર્થી માહિતી'!C100="","",'વિદ્યાર્થી માહિતી'!C100)</f>
        <v/>
      </c>
      <c r="D102" s="122" t="str">
        <f>IF('વિદ્યાર્થી માહિતી'!C100="","",SUM('સમગ્ર પરિણામ '!I105,'સમગ્ર પરિણામ '!J105))</f>
        <v/>
      </c>
      <c r="E102" s="123" t="str">
        <f>IF('વિદ્યાર્થી માહિતી'!C100="","",SUM('સમગ્ર પરિણામ '!V105,'સમગ્ર પરિણામ '!W105))</f>
        <v/>
      </c>
      <c r="F102" s="124" t="str">
        <f>IF('વિદ્યાર્થી માહિતી'!C100="","",SUM('સમગ્ર પરિણામ '!AI105,'સમગ્ર પરિણામ '!AJ105))</f>
        <v/>
      </c>
      <c r="G102" s="125" t="str">
        <f>IF('વિદ્યાર્થી માહિતી'!C100="","",SUM('સમગ્ર પરિણામ '!AV105,'સમગ્ર પરિણામ '!AW105))</f>
        <v/>
      </c>
      <c r="H102" s="126" t="str">
        <f>IF('વિદ્યાર્થી માહિતી'!C100="","",SUM('સમગ્ર પરિણામ '!BI105,'સમગ્ર પરિણામ '!BJ105))</f>
        <v/>
      </c>
      <c r="I102" s="127" t="str">
        <f>IF('વિદ્યાર્થી માહિતી'!C100="","",SUM('સમગ્ર પરિણામ '!BV105,'સમગ્ર પરિણામ '!BW105))</f>
        <v/>
      </c>
      <c r="J102" s="128" t="str">
        <f>IF('વિદ્યાર્થી માહિતી'!C100="","",SUM('સમગ્ર પરિણામ '!CI105,'સમગ્ર પરિણામ '!CJ105))</f>
        <v/>
      </c>
      <c r="K102" s="129" t="str">
        <f>IF('વિદ્યાર્થી માહિતી'!C100="","",SUM(D102:J102))</f>
        <v/>
      </c>
      <c r="L102" s="130" t="str">
        <f>IF('વિદ્યાર્થી માહિતી'!C100="","",IF(D102&lt;33,"નાપાસ",IF(E102&lt;33,"નાપાસ",IF(F102&lt;33,"નાપાસ",IF(G102&lt;33,"નાપાસ",IF(H102&lt;33,"નાપાસ",IF(I102&lt;33,"નાપાસ",IF(J102&lt;33,"નાપાસ","પાસ"))))))))</f>
        <v/>
      </c>
      <c r="M102" s="130" t="str">
        <f>IF('વિદ્યાર્થી માહિતી'!C100="","",IF(L102="પાસ",K102,"NA"))</f>
        <v/>
      </c>
      <c r="N102" s="44" t="str">
        <f>IF('વિદ્યાર્થી માહિતી'!C100="","",IF(M102="NA","NA",RANK(M102,$M$4:$M$73,0)))</f>
        <v/>
      </c>
      <c r="O102" s="266" t="str">
        <f t="shared" si="2"/>
        <v/>
      </c>
      <c r="P102" s="266" t="str">
        <f>IF('વિદ્યાર્થી માહિતી'!C100="","",'વિદ્યાર્થી માહિતી'!J100)</f>
        <v/>
      </c>
      <c r="Q102" s="130" t="str">
        <f t="shared" si="3"/>
        <v/>
      </c>
    </row>
    <row r="103" spans="1:17" ht="23.25" customHeight="1" x14ac:dyDescent="0.2">
      <c r="A103" s="120">
        <f>'વિદ્યાર્થી માહિતી'!A101</f>
        <v>100</v>
      </c>
      <c r="B103" s="121">
        <f>'વિદ્યાર્થી માહિતી'!B101</f>
        <v>0</v>
      </c>
      <c r="C103" s="52" t="str">
        <f>IF('વિદ્યાર્થી માહિતી'!C101="","",'વિદ્યાર્થી માહિતી'!C101)</f>
        <v/>
      </c>
      <c r="D103" s="122" t="str">
        <f>IF('વિદ્યાર્થી માહિતી'!C101="","",SUM('સમગ્ર પરિણામ '!I106,'સમગ્ર પરિણામ '!J106))</f>
        <v/>
      </c>
      <c r="E103" s="123" t="str">
        <f>IF('વિદ્યાર્થી માહિતી'!C101="","",SUM('સમગ્ર પરિણામ '!V106,'સમગ્ર પરિણામ '!W106))</f>
        <v/>
      </c>
      <c r="F103" s="124" t="str">
        <f>IF('વિદ્યાર્થી માહિતી'!C101="","",SUM('સમગ્ર પરિણામ '!AI106,'સમગ્ર પરિણામ '!AJ106))</f>
        <v/>
      </c>
      <c r="G103" s="125" t="str">
        <f>IF('વિદ્યાર્થી માહિતી'!C101="","",SUM('સમગ્ર પરિણામ '!AV106,'સમગ્ર પરિણામ '!AW106))</f>
        <v/>
      </c>
      <c r="H103" s="126" t="str">
        <f>IF('વિદ્યાર્થી માહિતી'!C101="","",SUM('સમગ્ર પરિણામ '!BI106,'સમગ્ર પરિણામ '!BJ106))</f>
        <v/>
      </c>
      <c r="I103" s="127" t="str">
        <f>IF('વિદ્યાર્થી માહિતી'!C101="","",SUM('સમગ્ર પરિણામ '!BV106,'સમગ્ર પરિણામ '!BW106))</f>
        <v/>
      </c>
      <c r="J103" s="128" t="str">
        <f>IF('વિદ્યાર્થી માહિતી'!C101="","",SUM('સમગ્ર પરિણામ '!CI106,'સમગ્ર પરિણામ '!CJ106))</f>
        <v/>
      </c>
      <c r="K103" s="129" t="str">
        <f>IF('વિદ્યાર્થી માહિતી'!C101="","",SUM(D103:J103))</f>
        <v/>
      </c>
      <c r="L103" s="130" t="str">
        <f>IF('વિદ્યાર્થી માહિતી'!C101="","",IF(D103&lt;33,"નાપાસ",IF(E103&lt;33,"નાપાસ",IF(F103&lt;33,"નાપાસ",IF(G103&lt;33,"નાપાસ",IF(H103&lt;33,"નાપાસ",IF(I103&lt;33,"નાપાસ",IF(J103&lt;33,"નાપાસ","પાસ"))))))))</f>
        <v/>
      </c>
      <c r="M103" s="130" t="str">
        <f>IF('વિદ્યાર્થી માહિતી'!C101="","",IF(L103="પાસ",K103,"NA"))</f>
        <v/>
      </c>
      <c r="N103" s="44" t="str">
        <f>IF('વિદ્યાર્થી માહિતી'!C101="","",IF(M103="NA","NA",RANK(M103,$M$4:$M$73,0)))</f>
        <v/>
      </c>
      <c r="O103" s="266" t="str">
        <f t="shared" si="2"/>
        <v/>
      </c>
      <c r="P103" s="266" t="str">
        <f>IF('વિદ્યાર્થી માહિતી'!C101="","",'વિદ્યાર્થી માહિતી'!J101)</f>
        <v/>
      </c>
      <c r="Q103" s="130" t="str">
        <f t="shared" si="3"/>
        <v/>
      </c>
    </row>
  </sheetData>
  <sheetProtection password="CC35" sheet="1" objects="1" scenarios="1" formatColumns="0" formatRows="0" insertColumns="0" insertRows="0" insertHyperlinks="0"/>
  <mergeCells count="4">
    <mergeCell ref="K2:K3"/>
    <mergeCell ref="C1:F1"/>
    <mergeCell ref="I1:J1"/>
    <mergeCell ref="A2:C2"/>
  </mergeCells>
  <conditionalFormatting sqref="N4:N103">
    <cfRule type="cellIs" dxfId="0" priority="1" operator="equal">
      <formula>"NA"</formula>
    </cfRule>
  </conditionalFormatting>
  <pageMargins left="0.55000000000000004" right="0.4" top="0.38" bottom="0.36" header="0.3" footer="0.3"/>
  <pageSetup paperSize="9" orientation="portrait" blackAndWhite="1" horizontalDpi="300" verticalDpi="300" r:id="rId1"/>
  <ignoredErrors>
    <ignoredError sqref="O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1"/>
  <sheetViews>
    <sheetView zoomScale="70" zoomScaleNormal="70" workbookViewId="0">
      <pane ySplit="1" topLeftCell="A2" activePane="bottomLeft" state="frozen"/>
      <selection pane="bottomLeft" activeCell="P32" sqref="P32"/>
    </sheetView>
  </sheetViews>
  <sheetFormatPr defaultRowHeight="15" x14ac:dyDescent="0.2"/>
  <cols>
    <col min="1" max="1" width="7.3984375" customWidth="1"/>
    <col min="2" max="2" width="9.68359375" customWidth="1"/>
    <col min="3" max="3" width="39.01171875" customWidth="1"/>
    <col min="4" max="4" width="11.97265625" customWidth="1"/>
    <col min="5" max="5" width="20.04296875" customWidth="1"/>
    <col min="6" max="6" width="18.29296875" customWidth="1"/>
    <col min="8" max="8" width="11.97265625" customWidth="1"/>
    <col min="9" max="9" width="11.43359375" customWidth="1"/>
    <col min="10" max="10" width="11.56640625" customWidth="1"/>
    <col min="11" max="11" width="13.31640625" style="171" customWidth="1"/>
    <col min="12" max="12" width="13.98828125" style="171" customWidth="1"/>
    <col min="13" max="14" width="16.6796875" bestFit="1" customWidth="1"/>
    <col min="15" max="15" width="17.62109375" customWidth="1"/>
    <col min="16" max="16" width="23.26953125" customWidth="1"/>
    <col min="18" max="18" width="11.43359375" bestFit="1" customWidth="1"/>
  </cols>
  <sheetData>
    <row r="1" spans="1:25" ht="65.25" customHeight="1" x14ac:dyDescent="0.2">
      <c r="A1" s="264" t="s">
        <v>20</v>
      </c>
      <c r="B1" s="21" t="s">
        <v>21</v>
      </c>
      <c r="C1" s="264" t="s">
        <v>22</v>
      </c>
      <c r="D1" s="264" t="s">
        <v>23</v>
      </c>
      <c r="E1" s="264" t="s">
        <v>24</v>
      </c>
      <c r="F1" s="264" t="s">
        <v>25</v>
      </c>
      <c r="G1" s="264" t="s">
        <v>26</v>
      </c>
      <c r="H1" s="265" t="s">
        <v>131</v>
      </c>
      <c r="I1" s="265" t="s">
        <v>132</v>
      </c>
      <c r="J1" s="265" t="s">
        <v>133</v>
      </c>
      <c r="K1" s="204" t="s">
        <v>213</v>
      </c>
      <c r="L1" s="204" t="s">
        <v>214</v>
      </c>
      <c r="M1" s="10" t="s">
        <v>289</v>
      </c>
      <c r="N1" s="10" t="s">
        <v>290</v>
      </c>
      <c r="O1" s="10" t="s">
        <v>295</v>
      </c>
    </row>
    <row r="2" spans="1:25" ht="18" customHeight="1" x14ac:dyDescent="0.25">
      <c r="A2" s="6">
        <v>1</v>
      </c>
      <c r="B2" s="6">
        <v>901</v>
      </c>
      <c r="C2" s="7" t="s">
        <v>182</v>
      </c>
      <c r="D2" s="6">
        <v>125</v>
      </c>
      <c r="E2" s="8">
        <v>37330</v>
      </c>
      <c r="F2" s="6" t="s">
        <v>98</v>
      </c>
      <c r="G2" s="6" t="s">
        <v>96</v>
      </c>
      <c r="H2" s="193" t="s">
        <v>121</v>
      </c>
      <c r="I2" s="193" t="s">
        <v>121</v>
      </c>
      <c r="J2" s="193" t="s">
        <v>121</v>
      </c>
      <c r="K2" s="205">
        <v>235</v>
      </c>
      <c r="L2" s="205">
        <v>220</v>
      </c>
      <c r="M2" s="10" t="s">
        <v>17</v>
      </c>
      <c r="N2" s="10" t="s">
        <v>19</v>
      </c>
      <c r="O2" s="10" t="s">
        <v>296</v>
      </c>
      <c r="R2" t="s">
        <v>17</v>
      </c>
      <c r="W2" s="9" t="s">
        <v>98</v>
      </c>
      <c r="X2" s="9" t="s">
        <v>96</v>
      </c>
      <c r="Y2" t="s">
        <v>121</v>
      </c>
    </row>
    <row r="3" spans="1:25" ht="18" customHeight="1" x14ac:dyDescent="0.25">
      <c r="A3" s="6">
        <v>2</v>
      </c>
      <c r="B3" s="6">
        <v>902</v>
      </c>
      <c r="C3" s="7" t="s">
        <v>222</v>
      </c>
      <c r="D3" s="6">
        <v>126</v>
      </c>
      <c r="E3" s="8">
        <v>38021</v>
      </c>
      <c r="F3" s="6" t="s">
        <v>98</v>
      </c>
      <c r="G3" s="6" t="s">
        <v>96</v>
      </c>
      <c r="H3" s="193" t="s">
        <v>121</v>
      </c>
      <c r="I3" s="193" t="s">
        <v>121</v>
      </c>
      <c r="J3" s="193" t="s">
        <v>121</v>
      </c>
      <c r="K3" s="205">
        <f>IF(C3="","",$K$2)</f>
        <v>235</v>
      </c>
      <c r="L3" s="205">
        <v>218</v>
      </c>
      <c r="M3" s="10" t="s">
        <v>17</v>
      </c>
      <c r="N3" s="10" t="s">
        <v>19</v>
      </c>
      <c r="O3" s="10" t="s">
        <v>287</v>
      </c>
      <c r="R3" t="s">
        <v>296</v>
      </c>
      <c r="W3" s="9" t="s">
        <v>99</v>
      </c>
      <c r="X3" s="9" t="s">
        <v>97</v>
      </c>
      <c r="Y3" t="s">
        <v>122</v>
      </c>
    </row>
    <row r="4" spans="1:25" ht="18" customHeight="1" x14ac:dyDescent="0.25">
      <c r="A4" s="6">
        <v>3</v>
      </c>
      <c r="B4" s="6">
        <v>903</v>
      </c>
      <c r="C4" s="7" t="s">
        <v>223</v>
      </c>
      <c r="D4" s="6">
        <v>127</v>
      </c>
      <c r="E4" s="8">
        <v>38050</v>
      </c>
      <c r="F4" s="6" t="s">
        <v>99</v>
      </c>
      <c r="G4" s="6" t="s">
        <v>96</v>
      </c>
      <c r="H4" s="193" t="s">
        <v>123</v>
      </c>
      <c r="I4" s="193" t="s">
        <v>121</v>
      </c>
      <c r="J4" s="193" t="s">
        <v>121</v>
      </c>
      <c r="K4" s="205">
        <f t="shared" ref="K4:K67" si="0">IF(C4="","",$K$2)</f>
        <v>235</v>
      </c>
      <c r="L4" s="205">
        <v>215</v>
      </c>
      <c r="M4" s="10" t="s">
        <v>17</v>
      </c>
      <c r="N4" s="10" t="s">
        <v>19</v>
      </c>
      <c r="O4" s="10" t="s">
        <v>291</v>
      </c>
      <c r="R4" t="s">
        <v>291</v>
      </c>
      <c r="W4" s="9" t="s">
        <v>100</v>
      </c>
      <c r="X4" s="9"/>
      <c r="Y4" t="s">
        <v>123</v>
      </c>
    </row>
    <row r="5" spans="1:25" ht="18" customHeight="1" x14ac:dyDescent="0.25">
      <c r="A5" s="6">
        <v>4</v>
      </c>
      <c r="B5" s="6">
        <v>904</v>
      </c>
      <c r="C5" s="7" t="s">
        <v>224</v>
      </c>
      <c r="D5" s="6">
        <v>128</v>
      </c>
      <c r="E5" s="8">
        <v>38081</v>
      </c>
      <c r="F5" s="6" t="s">
        <v>98</v>
      </c>
      <c r="G5" s="6" t="s">
        <v>97</v>
      </c>
      <c r="H5" s="193" t="s">
        <v>122</v>
      </c>
      <c r="I5" s="193" t="s">
        <v>122</v>
      </c>
      <c r="J5" s="193" t="s">
        <v>122</v>
      </c>
      <c r="K5" s="205">
        <f t="shared" si="0"/>
        <v>235</v>
      </c>
      <c r="L5" s="205">
        <v>219</v>
      </c>
      <c r="M5" s="10" t="s">
        <v>17</v>
      </c>
      <c r="N5" s="10" t="s">
        <v>19</v>
      </c>
      <c r="O5" s="10" t="s">
        <v>292</v>
      </c>
      <c r="R5" t="s">
        <v>292</v>
      </c>
      <c r="W5" s="9" t="s">
        <v>101</v>
      </c>
      <c r="X5" s="9"/>
    </row>
    <row r="6" spans="1:25" ht="18" customHeight="1" x14ac:dyDescent="0.25">
      <c r="A6" s="6">
        <v>5</v>
      </c>
      <c r="B6" s="6">
        <v>905</v>
      </c>
      <c r="C6" s="7" t="s">
        <v>225</v>
      </c>
      <c r="D6" s="6">
        <v>129</v>
      </c>
      <c r="E6" s="8">
        <v>38111</v>
      </c>
      <c r="F6" s="6" t="s">
        <v>99</v>
      </c>
      <c r="G6" s="6" t="s">
        <v>97</v>
      </c>
      <c r="H6" s="193" t="s">
        <v>121</v>
      </c>
      <c r="I6" s="193" t="s">
        <v>121</v>
      </c>
      <c r="J6" s="193" t="s">
        <v>121</v>
      </c>
      <c r="K6" s="205">
        <f t="shared" si="0"/>
        <v>235</v>
      </c>
      <c r="L6" s="205">
        <v>220</v>
      </c>
      <c r="M6" s="10" t="s">
        <v>17</v>
      </c>
      <c r="N6" s="10" t="s">
        <v>19</v>
      </c>
      <c r="O6" s="10" t="s">
        <v>292</v>
      </c>
      <c r="R6" t="s">
        <v>19</v>
      </c>
    </row>
    <row r="7" spans="1:25" ht="18" customHeight="1" x14ac:dyDescent="0.25">
      <c r="A7" s="6">
        <v>6</v>
      </c>
      <c r="B7" s="6"/>
      <c r="C7" s="7"/>
      <c r="D7" s="6"/>
      <c r="E7" s="8"/>
      <c r="F7" s="6"/>
      <c r="G7" s="6"/>
      <c r="H7" s="193"/>
      <c r="I7" s="193"/>
      <c r="J7" s="193"/>
      <c r="K7" s="205" t="str">
        <f t="shared" si="0"/>
        <v/>
      </c>
      <c r="L7" s="205"/>
      <c r="M7" s="10"/>
      <c r="N7" s="10"/>
      <c r="O7" s="10"/>
      <c r="R7" t="s">
        <v>17</v>
      </c>
    </row>
    <row r="8" spans="1:25" ht="18" customHeight="1" x14ac:dyDescent="0.25">
      <c r="A8" s="6">
        <v>7</v>
      </c>
      <c r="B8" s="6"/>
      <c r="C8" s="7"/>
      <c r="D8" s="6"/>
      <c r="E8" s="8"/>
      <c r="F8" s="6"/>
      <c r="G8" s="6"/>
      <c r="H8" s="193"/>
      <c r="I8" s="193"/>
      <c r="J8" s="193"/>
      <c r="K8" s="205" t="str">
        <f t="shared" si="0"/>
        <v/>
      </c>
      <c r="L8" s="205"/>
      <c r="M8" s="10"/>
      <c r="N8" s="10"/>
      <c r="O8" s="10"/>
      <c r="R8" t="s">
        <v>287</v>
      </c>
    </row>
    <row r="9" spans="1:25" ht="18" customHeight="1" x14ac:dyDescent="0.25">
      <c r="A9" s="6">
        <v>8</v>
      </c>
      <c r="B9" s="6"/>
      <c r="C9" s="7"/>
      <c r="D9" s="6"/>
      <c r="E9" s="8"/>
      <c r="F9" s="6"/>
      <c r="G9" s="6"/>
      <c r="H9" s="193"/>
      <c r="I9" s="193"/>
      <c r="J9" s="193"/>
      <c r="K9" s="205" t="str">
        <f t="shared" si="0"/>
        <v/>
      </c>
      <c r="L9" s="205"/>
      <c r="M9" s="10"/>
      <c r="N9" s="10"/>
      <c r="O9" s="10"/>
    </row>
    <row r="10" spans="1:25" ht="18" customHeight="1" x14ac:dyDescent="0.25">
      <c r="A10" s="6">
        <v>9</v>
      </c>
      <c r="B10" s="6"/>
      <c r="C10" s="7"/>
      <c r="D10" s="6"/>
      <c r="E10" s="8"/>
      <c r="F10" s="6"/>
      <c r="G10" s="6"/>
      <c r="H10" s="193"/>
      <c r="I10" s="193"/>
      <c r="J10" s="193"/>
      <c r="K10" s="205" t="str">
        <f t="shared" si="0"/>
        <v/>
      </c>
      <c r="L10" s="205"/>
      <c r="M10" s="10"/>
      <c r="N10" s="10"/>
      <c r="O10" s="10"/>
    </row>
    <row r="11" spans="1:25" ht="18" customHeight="1" x14ac:dyDescent="0.25">
      <c r="A11" s="6">
        <v>10</v>
      </c>
      <c r="B11" s="6"/>
      <c r="C11" s="7"/>
      <c r="D11" s="6"/>
      <c r="E11" s="8"/>
      <c r="F11" s="6"/>
      <c r="G11" s="6"/>
      <c r="H11" s="193"/>
      <c r="I11" s="193"/>
      <c r="J11" s="193"/>
      <c r="K11" s="205" t="str">
        <f t="shared" si="0"/>
        <v/>
      </c>
      <c r="L11" s="205"/>
      <c r="M11" s="10"/>
      <c r="N11" s="10"/>
      <c r="O11" s="10"/>
    </row>
    <row r="12" spans="1:25" ht="18" customHeight="1" x14ac:dyDescent="0.25">
      <c r="A12" s="6">
        <v>11</v>
      </c>
      <c r="B12" s="6"/>
      <c r="C12" s="7"/>
      <c r="D12" s="6"/>
      <c r="E12" s="8"/>
      <c r="F12" s="6"/>
      <c r="G12" s="6"/>
      <c r="H12" s="193"/>
      <c r="I12" s="193"/>
      <c r="J12" s="193"/>
      <c r="K12" s="205" t="str">
        <f t="shared" si="0"/>
        <v/>
      </c>
      <c r="L12" s="205"/>
      <c r="M12" s="10"/>
      <c r="N12" s="10"/>
      <c r="O12" s="10"/>
    </row>
    <row r="13" spans="1:25" ht="18" customHeight="1" x14ac:dyDescent="0.25">
      <c r="A13" s="6">
        <v>12</v>
      </c>
      <c r="B13" s="6"/>
      <c r="C13" s="7"/>
      <c r="D13" s="6"/>
      <c r="E13" s="6"/>
      <c r="F13" s="6"/>
      <c r="G13" s="6"/>
      <c r="H13" s="193"/>
      <c r="I13" s="193"/>
      <c r="J13" s="193"/>
      <c r="K13" s="205" t="str">
        <f t="shared" si="0"/>
        <v/>
      </c>
      <c r="L13" s="205"/>
      <c r="M13" s="10"/>
      <c r="N13" s="10"/>
      <c r="O13" s="10"/>
    </row>
    <row r="14" spans="1:25" ht="18" customHeight="1" x14ac:dyDescent="0.25">
      <c r="A14" s="6">
        <v>13</v>
      </c>
      <c r="B14" s="6"/>
      <c r="C14" s="7"/>
      <c r="D14" s="6"/>
      <c r="E14" s="6"/>
      <c r="F14" s="6"/>
      <c r="G14" s="6"/>
      <c r="H14" s="193"/>
      <c r="I14" s="193"/>
      <c r="J14" s="193"/>
      <c r="K14" s="205" t="str">
        <f t="shared" si="0"/>
        <v/>
      </c>
      <c r="L14" s="205"/>
      <c r="M14" s="10"/>
      <c r="N14" s="10"/>
      <c r="O14" s="10"/>
    </row>
    <row r="15" spans="1:25" ht="18" customHeight="1" x14ac:dyDescent="0.25">
      <c r="A15" s="6">
        <v>14</v>
      </c>
      <c r="B15" s="6"/>
      <c r="C15" s="7"/>
      <c r="D15" s="6"/>
      <c r="E15" s="6"/>
      <c r="F15" s="6"/>
      <c r="G15" s="6"/>
      <c r="H15" s="193"/>
      <c r="I15" s="193"/>
      <c r="J15" s="193"/>
      <c r="K15" s="205" t="str">
        <f t="shared" si="0"/>
        <v/>
      </c>
      <c r="L15" s="205"/>
      <c r="M15" s="10"/>
      <c r="N15" s="10"/>
      <c r="O15" s="10"/>
    </row>
    <row r="16" spans="1:25" ht="18" customHeight="1" x14ac:dyDescent="0.25">
      <c r="A16" s="6">
        <v>15</v>
      </c>
      <c r="B16" s="6"/>
      <c r="C16" s="7"/>
      <c r="D16" s="6"/>
      <c r="E16" s="6"/>
      <c r="F16" s="6"/>
      <c r="G16" s="6"/>
      <c r="H16" s="193"/>
      <c r="I16" s="193"/>
      <c r="J16" s="193"/>
      <c r="K16" s="205" t="str">
        <f t="shared" si="0"/>
        <v/>
      </c>
      <c r="L16" s="205"/>
      <c r="M16" s="10"/>
      <c r="N16" s="10"/>
      <c r="O16" s="10"/>
    </row>
    <row r="17" spans="1:15" ht="18" customHeight="1" x14ac:dyDescent="0.25">
      <c r="A17" s="6">
        <v>16</v>
      </c>
      <c r="B17" s="6"/>
      <c r="C17" s="7"/>
      <c r="D17" s="6"/>
      <c r="E17" s="6"/>
      <c r="F17" s="6"/>
      <c r="G17" s="6"/>
      <c r="H17" s="193"/>
      <c r="I17" s="193"/>
      <c r="J17" s="193"/>
      <c r="K17" s="205" t="str">
        <f t="shared" si="0"/>
        <v/>
      </c>
      <c r="L17" s="205"/>
      <c r="M17" s="10"/>
      <c r="N17" s="10"/>
      <c r="O17" s="10"/>
    </row>
    <row r="18" spans="1:15" ht="18" customHeight="1" x14ac:dyDescent="0.25">
      <c r="A18" s="6">
        <v>17</v>
      </c>
      <c r="B18" s="6"/>
      <c r="C18" s="7"/>
      <c r="D18" s="6"/>
      <c r="E18" s="6"/>
      <c r="F18" s="6"/>
      <c r="G18" s="6"/>
      <c r="H18" s="193"/>
      <c r="I18" s="193"/>
      <c r="J18" s="193"/>
      <c r="K18" s="205" t="str">
        <f t="shared" si="0"/>
        <v/>
      </c>
      <c r="L18" s="205"/>
      <c r="M18" s="10"/>
      <c r="N18" s="10"/>
      <c r="O18" s="10"/>
    </row>
    <row r="19" spans="1:15" ht="18" customHeight="1" x14ac:dyDescent="0.25">
      <c r="A19" s="6">
        <v>18</v>
      </c>
      <c r="B19" s="6"/>
      <c r="C19" s="7"/>
      <c r="D19" s="6"/>
      <c r="E19" s="6"/>
      <c r="F19" s="6"/>
      <c r="G19" s="6"/>
      <c r="H19" s="193"/>
      <c r="I19" s="193"/>
      <c r="J19" s="193"/>
      <c r="K19" s="205" t="str">
        <f t="shared" si="0"/>
        <v/>
      </c>
      <c r="L19" s="205"/>
      <c r="M19" s="10"/>
      <c r="N19" s="10"/>
      <c r="O19" s="10"/>
    </row>
    <row r="20" spans="1:15" ht="18" customHeight="1" x14ac:dyDescent="0.25">
      <c r="A20" s="6">
        <v>19</v>
      </c>
      <c r="B20" s="6"/>
      <c r="C20" s="7"/>
      <c r="D20" s="6"/>
      <c r="E20" s="6"/>
      <c r="F20" s="6"/>
      <c r="G20" s="6"/>
      <c r="H20" s="193"/>
      <c r="I20" s="193"/>
      <c r="J20" s="193"/>
      <c r="K20" s="205" t="str">
        <f t="shared" si="0"/>
        <v/>
      </c>
      <c r="L20" s="205"/>
      <c r="M20" s="10"/>
      <c r="N20" s="10"/>
      <c r="O20" s="10"/>
    </row>
    <row r="21" spans="1:15" ht="18" customHeight="1" x14ac:dyDescent="0.25">
      <c r="A21" s="6">
        <v>20</v>
      </c>
      <c r="B21" s="6"/>
      <c r="C21" s="7"/>
      <c r="D21" s="6"/>
      <c r="E21" s="6"/>
      <c r="F21" s="6"/>
      <c r="G21" s="6"/>
      <c r="H21" s="193"/>
      <c r="I21" s="193"/>
      <c r="J21" s="193"/>
      <c r="K21" s="205" t="str">
        <f t="shared" si="0"/>
        <v/>
      </c>
      <c r="L21" s="205"/>
      <c r="M21" s="10"/>
      <c r="N21" s="10"/>
      <c r="O21" s="10"/>
    </row>
    <row r="22" spans="1:15" ht="18" customHeight="1" x14ac:dyDescent="0.25">
      <c r="A22" s="6">
        <v>21</v>
      </c>
      <c r="B22" s="6"/>
      <c r="C22" s="7"/>
      <c r="D22" s="6"/>
      <c r="E22" s="6"/>
      <c r="F22" s="6"/>
      <c r="G22" s="6"/>
      <c r="H22" s="193"/>
      <c r="I22" s="193"/>
      <c r="J22" s="193"/>
      <c r="K22" s="205" t="str">
        <f t="shared" si="0"/>
        <v/>
      </c>
      <c r="L22" s="205"/>
      <c r="M22" s="10"/>
      <c r="N22" s="10"/>
      <c r="O22" s="10"/>
    </row>
    <row r="23" spans="1:15" ht="18" customHeight="1" x14ac:dyDescent="0.25">
      <c r="A23" s="6">
        <v>22</v>
      </c>
      <c r="B23" s="6"/>
      <c r="C23" s="7"/>
      <c r="D23" s="6"/>
      <c r="E23" s="6"/>
      <c r="F23" s="6"/>
      <c r="G23" s="6"/>
      <c r="H23" s="193"/>
      <c r="I23" s="193"/>
      <c r="J23" s="193"/>
      <c r="K23" s="205" t="str">
        <f t="shared" si="0"/>
        <v/>
      </c>
      <c r="L23" s="205"/>
      <c r="M23" s="10"/>
      <c r="N23" s="10"/>
      <c r="O23" s="10"/>
    </row>
    <row r="24" spans="1:15" ht="18" customHeight="1" x14ac:dyDescent="0.25">
      <c r="A24" s="6">
        <v>23</v>
      </c>
      <c r="B24" s="6"/>
      <c r="C24" s="7"/>
      <c r="D24" s="6"/>
      <c r="E24" s="6"/>
      <c r="F24" s="6"/>
      <c r="G24" s="6"/>
      <c r="H24" s="193"/>
      <c r="I24" s="193"/>
      <c r="J24" s="193"/>
      <c r="K24" s="205" t="str">
        <f t="shared" si="0"/>
        <v/>
      </c>
      <c r="L24" s="205"/>
      <c r="M24" s="10"/>
      <c r="N24" s="10"/>
      <c r="O24" s="10"/>
    </row>
    <row r="25" spans="1:15" ht="18" customHeight="1" x14ac:dyDescent="0.25">
      <c r="A25" s="6">
        <v>24</v>
      </c>
      <c r="B25" s="6"/>
      <c r="C25" s="7"/>
      <c r="D25" s="6"/>
      <c r="E25" s="6"/>
      <c r="F25" s="6"/>
      <c r="G25" s="6"/>
      <c r="H25" s="193"/>
      <c r="I25" s="193"/>
      <c r="J25" s="193"/>
      <c r="K25" s="205" t="str">
        <f t="shared" si="0"/>
        <v/>
      </c>
      <c r="L25" s="205"/>
      <c r="M25" s="10"/>
      <c r="N25" s="10"/>
      <c r="O25" s="10"/>
    </row>
    <row r="26" spans="1:15" ht="18" customHeight="1" x14ac:dyDescent="0.25">
      <c r="A26" s="6">
        <v>25</v>
      </c>
      <c r="B26" s="6"/>
      <c r="C26" s="7"/>
      <c r="D26" s="6"/>
      <c r="E26" s="6"/>
      <c r="F26" s="6"/>
      <c r="G26" s="6"/>
      <c r="H26" s="193"/>
      <c r="I26" s="193"/>
      <c r="J26" s="193"/>
      <c r="K26" s="205" t="str">
        <f t="shared" si="0"/>
        <v/>
      </c>
      <c r="L26" s="205"/>
      <c r="M26" s="10"/>
      <c r="N26" s="10"/>
      <c r="O26" s="10"/>
    </row>
    <row r="27" spans="1:15" ht="18" customHeight="1" x14ac:dyDescent="0.25">
      <c r="A27" s="6">
        <v>26</v>
      </c>
      <c r="B27" s="6"/>
      <c r="C27" s="7"/>
      <c r="D27" s="6"/>
      <c r="E27" s="6"/>
      <c r="F27" s="6"/>
      <c r="G27" s="6"/>
      <c r="H27" s="193"/>
      <c r="I27" s="193"/>
      <c r="J27" s="193"/>
      <c r="K27" s="205" t="str">
        <f t="shared" si="0"/>
        <v/>
      </c>
      <c r="L27" s="205"/>
      <c r="M27" s="10"/>
      <c r="N27" s="10"/>
      <c r="O27" s="10"/>
    </row>
    <row r="28" spans="1:15" ht="18" customHeight="1" x14ac:dyDescent="0.25">
      <c r="A28" s="6">
        <v>27</v>
      </c>
      <c r="B28" s="6"/>
      <c r="C28" s="7"/>
      <c r="D28" s="6"/>
      <c r="E28" s="6"/>
      <c r="F28" s="6"/>
      <c r="G28" s="6"/>
      <c r="H28" s="193"/>
      <c r="I28" s="193"/>
      <c r="J28" s="193"/>
      <c r="K28" s="205" t="str">
        <f t="shared" si="0"/>
        <v/>
      </c>
      <c r="L28" s="205"/>
      <c r="M28" s="10"/>
      <c r="N28" s="10"/>
      <c r="O28" s="10"/>
    </row>
    <row r="29" spans="1:15" ht="18" customHeight="1" x14ac:dyDescent="0.25">
      <c r="A29" s="6">
        <v>28</v>
      </c>
      <c r="B29" s="6"/>
      <c r="C29" s="7"/>
      <c r="D29" s="6"/>
      <c r="E29" s="6"/>
      <c r="F29" s="6"/>
      <c r="G29" s="6"/>
      <c r="H29" s="193"/>
      <c r="I29" s="193"/>
      <c r="J29" s="193"/>
      <c r="K29" s="205" t="str">
        <f t="shared" si="0"/>
        <v/>
      </c>
      <c r="L29" s="205"/>
      <c r="M29" s="10"/>
      <c r="N29" s="10"/>
      <c r="O29" s="10"/>
    </row>
    <row r="30" spans="1:15" ht="18" customHeight="1" x14ac:dyDescent="0.25">
      <c r="A30" s="6">
        <v>29</v>
      </c>
      <c r="B30" s="6"/>
      <c r="C30" s="7"/>
      <c r="D30" s="6"/>
      <c r="E30" s="6"/>
      <c r="F30" s="6"/>
      <c r="G30" s="6"/>
      <c r="H30" s="193"/>
      <c r="I30" s="193"/>
      <c r="J30" s="193"/>
      <c r="K30" s="205" t="str">
        <f t="shared" si="0"/>
        <v/>
      </c>
      <c r="L30" s="205"/>
      <c r="M30" s="10"/>
      <c r="N30" s="10"/>
      <c r="O30" s="10"/>
    </row>
    <row r="31" spans="1:15" ht="18" customHeight="1" x14ac:dyDescent="0.25">
      <c r="A31" s="6">
        <v>30</v>
      </c>
      <c r="B31" s="6"/>
      <c r="C31" s="7"/>
      <c r="D31" s="6"/>
      <c r="E31" s="6"/>
      <c r="F31" s="6"/>
      <c r="G31" s="6"/>
      <c r="H31" s="193"/>
      <c r="I31" s="193"/>
      <c r="J31" s="193"/>
      <c r="K31" s="205" t="str">
        <f t="shared" si="0"/>
        <v/>
      </c>
      <c r="L31" s="205"/>
      <c r="M31" s="10"/>
      <c r="N31" s="10"/>
      <c r="O31" s="10"/>
    </row>
    <row r="32" spans="1:15" ht="18" customHeight="1" x14ac:dyDescent="0.25">
      <c r="A32" s="6">
        <v>31</v>
      </c>
      <c r="B32" s="6"/>
      <c r="C32" s="7"/>
      <c r="D32" s="6"/>
      <c r="E32" s="6"/>
      <c r="F32" s="6"/>
      <c r="G32" s="6"/>
      <c r="H32" s="193"/>
      <c r="I32" s="193"/>
      <c r="J32" s="193"/>
      <c r="K32" s="205" t="str">
        <f t="shared" si="0"/>
        <v/>
      </c>
      <c r="L32" s="205"/>
      <c r="M32" s="10"/>
      <c r="N32" s="10"/>
      <c r="O32" s="10"/>
    </row>
    <row r="33" spans="1:15" ht="18" customHeight="1" x14ac:dyDescent="0.25">
      <c r="A33" s="6">
        <v>32</v>
      </c>
      <c r="B33" s="6"/>
      <c r="C33" s="7"/>
      <c r="D33" s="6"/>
      <c r="E33" s="6"/>
      <c r="F33" s="6"/>
      <c r="G33" s="6"/>
      <c r="H33" s="193"/>
      <c r="I33" s="193"/>
      <c r="J33" s="193"/>
      <c r="K33" s="205" t="str">
        <f t="shared" si="0"/>
        <v/>
      </c>
      <c r="L33" s="205"/>
      <c r="M33" s="10"/>
      <c r="N33" s="10"/>
      <c r="O33" s="10"/>
    </row>
    <row r="34" spans="1:15" ht="18" customHeight="1" x14ac:dyDescent="0.25">
      <c r="A34" s="6">
        <v>33</v>
      </c>
      <c r="B34" s="6"/>
      <c r="C34" s="7"/>
      <c r="D34" s="6"/>
      <c r="E34" s="6"/>
      <c r="F34" s="6"/>
      <c r="G34" s="6"/>
      <c r="H34" s="193"/>
      <c r="I34" s="193"/>
      <c r="J34" s="193"/>
      <c r="K34" s="205" t="str">
        <f t="shared" si="0"/>
        <v/>
      </c>
      <c r="L34" s="205"/>
      <c r="M34" s="10"/>
      <c r="N34" s="10"/>
      <c r="O34" s="10"/>
    </row>
    <row r="35" spans="1:15" ht="18" customHeight="1" x14ac:dyDescent="0.25">
      <c r="A35" s="6">
        <v>34</v>
      </c>
      <c r="B35" s="6"/>
      <c r="C35" s="7"/>
      <c r="D35" s="6"/>
      <c r="E35" s="6"/>
      <c r="F35" s="6"/>
      <c r="G35" s="6"/>
      <c r="H35" s="193"/>
      <c r="I35" s="193"/>
      <c r="J35" s="193"/>
      <c r="K35" s="205" t="str">
        <f t="shared" si="0"/>
        <v/>
      </c>
      <c r="L35" s="205"/>
      <c r="M35" s="10"/>
      <c r="N35" s="10"/>
      <c r="O35" s="10"/>
    </row>
    <row r="36" spans="1:15" ht="18" customHeight="1" x14ac:dyDescent="0.25">
      <c r="A36" s="6">
        <v>35</v>
      </c>
      <c r="B36" s="6"/>
      <c r="C36" s="7"/>
      <c r="D36" s="6"/>
      <c r="E36" s="6"/>
      <c r="F36" s="6"/>
      <c r="G36" s="6"/>
      <c r="H36" s="193"/>
      <c r="I36" s="193"/>
      <c r="J36" s="193"/>
      <c r="K36" s="205" t="str">
        <f t="shared" si="0"/>
        <v/>
      </c>
      <c r="L36" s="205"/>
      <c r="M36" s="10"/>
      <c r="N36" s="10"/>
      <c r="O36" s="10"/>
    </row>
    <row r="37" spans="1:15" ht="18" customHeight="1" x14ac:dyDescent="0.25">
      <c r="A37" s="6">
        <v>36</v>
      </c>
      <c r="B37" s="6"/>
      <c r="C37" s="7"/>
      <c r="D37" s="6"/>
      <c r="E37" s="6"/>
      <c r="F37" s="6"/>
      <c r="G37" s="6"/>
      <c r="H37" s="193"/>
      <c r="I37" s="193"/>
      <c r="J37" s="193"/>
      <c r="K37" s="205" t="str">
        <f t="shared" si="0"/>
        <v/>
      </c>
      <c r="L37" s="205"/>
      <c r="M37" s="10"/>
      <c r="N37" s="10"/>
      <c r="O37" s="10"/>
    </row>
    <row r="38" spans="1:15" ht="18" customHeight="1" x14ac:dyDescent="0.25">
      <c r="A38" s="6">
        <v>37</v>
      </c>
      <c r="B38" s="6"/>
      <c r="C38" s="7"/>
      <c r="D38" s="6"/>
      <c r="E38" s="6"/>
      <c r="F38" s="6"/>
      <c r="G38" s="6"/>
      <c r="H38" s="193"/>
      <c r="I38" s="193"/>
      <c r="J38" s="193"/>
      <c r="K38" s="205" t="str">
        <f t="shared" si="0"/>
        <v/>
      </c>
      <c r="L38" s="205"/>
      <c r="M38" s="10"/>
      <c r="N38" s="10"/>
      <c r="O38" s="10"/>
    </row>
    <row r="39" spans="1:15" ht="18" customHeight="1" x14ac:dyDescent="0.25">
      <c r="A39" s="6">
        <v>38</v>
      </c>
      <c r="B39" s="6"/>
      <c r="C39" s="7"/>
      <c r="D39" s="6"/>
      <c r="E39" s="6"/>
      <c r="F39" s="6"/>
      <c r="G39" s="6"/>
      <c r="H39" s="193"/>
      <c r="I39" s="193"/>
      <c r="J39" s="193"/>
      <c r="K39" s="205" t="str">
        <f t="shared" si="0"/>
        <v/>
      </c>
      <c r="L39" s="205"/>
      <c r="M39" s="10"/>
      <c r="N39" s="10"/>
      <c r="O39" s="10"/>
    </row>
    <row r="40" spans="1:15" ht="18" customHeight="1" x14ac:dyDescent="0.25">
      <c r="A40" s="6">
        <v>39</v>
      </c>
      <c r="B40" s="6"/>
      <c r="C40" s="7"/>
      <c r="D40" s="6"/>
      <c r="E40" s="6"/>
      <c r="F40" s="6"/>
      <c r="G40" s="6"/>
      <c r="H40" s="193"/>
      <c r="I40" s="193"/>
      <c r="J40" s="193"/>
      <c r="K40" s="205" t="str">
        <f t="shared" si="0"/>
        <v/>
      </c>
      <c r="L40" s="205"/>
      <c r="M40" s="10"/>
      <c r="N40" s="10"/>
      <c r="O40" s="10"/>
    </row>
    <row r="41" spans="1:15" ht="18" customHeight="1" x14ac:dyDescent="0.25">
      <c r="A41" s="6">
        <v>40</v>
      </c>
      <c r="B41" s="6"/>
      <c r="C41" s="7"/>
      <c r="D41" s="6"/>
      <c r="E41" s="6"/>
      <c r="F41" s="6"/>
      <c r="G41" s="6"/>
      <c r="H41" s="193"/>
      <c r="I41" s="193"/>
      <c r="J41" s="193"/>
      <c r="K41" s="205" t="str">
        <f t="shared" si="0"/>
        <v/>
      </c>
      <c r="L41" s="205"/>
      <c r="M41" s="10"/>
      <c r="N41" s="10"/>
      <c r="O41" s="10"/>
    </row>
    <row r="42" spans="1:15" ht="18" customHeight="1" x14ac:dyDescent="0.25">
      <c r="A42" s="6">
        <v>41</v>
      </c>
      <c r="B42" s="6"/>
      <c r="C42" s="7"/>
      <c r="D42" s="6"/>
      <c r="E42" s="6"/>
      <c r="F42" s="6"/>
      <c r="G42" s="6"/>
      <c r="H42" s="193"/>
      <c r="I42" s="193"/>
      <c r="J42" s="193"/>
      <c r="K42" s="205" t="str">
        <f t="shared" si="0"/>
        <v/>
      </c>
      <c r="L42" s="205"/>
      <c r="M42" s="10"/>
      <c r="N42" s="10"/>
      <c r="O42" s="10"/>
    </row>
    <row r="43" spans="1:15" ht="18" customHeight="1" x14ac:dyDescent="0.25">
      <c r="A43" s="6">
        <v>42</v>
      </c>
      <c r="B43" s="6"/>
      <c r="C43" s="7"/>
      <c r="D43" s="6"/>
      <c r="E43" s="6"/>
      <c r="F43" s="6"/>
      <c r="G43" s="6"/>
      <c r="H43" s="193"/>
      <c r="I43" s="193"/>
      <c r="J43" s="193"/>
      <c r="K43" s="205" t="str">
        <f t="shared" si="0"/>
        <v/>
      </c>
      <c r="L43" s="205"/>
      <c r="M43" s="10"/>
      <c r="N43" s="10"/>
      <c r="O43" s="10"/>
    </row>
    <row r="44" spans="1:15" ht="18" customHeight="1" x14ac:dyDescent="0.25">
      <c r="A44" s="6">
        <v>43</v>
      </c>
      <c r="B44" s="6"/>
      <c r="C44" s="7"/>
      <c r="D44" s="6"/>
      <c r="E44" s="6"/>
      <c r="F44" s="6"/>
      <c r="G44" s="6"/>
      <c r="H44" s="193"/>
      <c r="I44" s="193"/>
      <c r="J44" s="193"/>
      <c r="K44" s="205" t="str">
        <f t="shared" si="0"/>
        <v/>
      </c>
      <c r="L44" s="205"/>
      <c r="M44" s="10"/>
      <c r="N44" s="10"/>
      <c r="O44" s="10"/>
    </row>
    <row r="45" spans="1:15" ht="18" customHeight="1" x14ac:dyDescent="0.25">
      <c r="A45" s="6">
        <v>44</v>
      </c>
      <c r="B45" s="6"/>
      <c r="C45" s="7"/>
      <c r="D45" s="6"/>
      <c r="E45" s="6"/>
      <c r="F45" s="6"/>
      <c r="G45" s="6"/>
      <c r="H45" s="193"/>
      <c r="I45" s="193"/>
      <c r="J45" s="193"/>
      <c r="K45" s="205" t="str">
        <f t="shared" si="0"/>
        <v/>
      </c>
      <c r="L45" s="205"/>
      <c r="M45" s="10"/>
      <c r="N45" s="10"/>
      <c r="O45" s="10"/>
    </row>
    <row r="46" spans="1:15" ht="18" customHeight="1" x14ac:dyDescent="0.25">
      <c r="A46" s="6">
        <v>45</v>
      </c>
      <c r="B46" s="6"/>
      <c r="C46" s="7"/>
      <c r="D46" s="6"/>
      <c r="E46" s="6"/>
      <c r="F46" s="6"/>
      <c r="G46" s="6"/>
      <c r="H46" s="193"/>
      <c r="I46" s="193"/>
      <c r="J46" s="193"/>
      <c r="K46" s="205" t="str">
        <f t="shared" si="0"/>
        <v/>
      </c>
      <c r="L46" s="205"/>
      <c r="M46" s="10"/>
      <c r="N46" s="10"/>
      <c r="O46" s="10"/>
    </row>
    <row r="47" spans="1:15" ht="18" customHeight="1" x14ac:dyDescent="0.25">
      <c r="A47" s="6">
        <v>46</v>
      </c>
      <c r="B47" s="6"/>
      <c r="C47" s="7"/>
      <c r="D47" s="6"/>
      <c r="E47" s="6"/>
      <c r="F47" s="6"/>
      <c r="G47" s="6"/>
      <c r="H47" s="193"/>
      <c r="I47" s="193"/>
      <c r="J47" s="193"/>
      <c r="K47" s="205" t="str">
        <f t="shared" si="0"/>
        <v/>
      </c>
      <c r="L47" s="205"/>
      <c r="M47" s="10"/>
      <c r="N47" s="10"/>
      <c r="O47" s="10"/>
    </row>
    <row r="48" spans="1:15" ht="18" customHeight="1" x14ac:dyDescent="0.25">
      <c r="A48" s="6">
        <v>47</v>
      </c>
      <c r="B48" s="6"/>
      <c r="C48" s="7"/>
      <c r="D48" s="6"/>
      <c r="E48" s="6"/>
      <c r="F48" s="6"/>
      <c r="G48" s="6"/>
      <c r="H48" s="193"/>
      <c r="I48" s="193"/>
      <c r="J48" s="193"/>
      <c r="K48" s="205" t="str">
        <f t="shared" si="0"/>
        <v/>
      </c>
      <c r="L48" s="205"/>
      <c r="M48" s="10"/>
      <c r="N48" s="10"/>
      <c r="O48" s="10"/>
    </row>
    <row r="49" spans="1:15" ht="18" customHeight="1" x14ac:dyDescent="0.25">
      <c r="A49" s="6">
        <v>48</v>
      </c>
      <c r="B49" s="6"/>
      <c r="C49" s="7"/>
      <c r="D49" s="6"/>
      <c r="E49" s="6"/>
      <c r="F49" s="6"/>
      <c r="G49" s="6"/>
      <c r="H49" s="193"/>
      <c r="I49" s="193"/>
      <c r="J49" s="193"/>
      <c r="K49" s="205" t="str">
        <f t="shared" si="0"/>
        <v/>
      </c>
      <c r="L49" s="205"/>
      <c r="M49" s="10"/>
      <c r="N49" s="10"/>
      <c r="O49" s="10"/>
    </row>
    <row r="50" spans="1:15" ht="18" customHeight="1" x14ac:dyDescent="0.25">
      <c r="A50" s="6">
        <v>49</v>
      </c>
      <c r="B50" s="6"/>
      <c r="C50" s="7"/>
      <c r="D50" s="6"/>
      <c r="E50" s="6"/>
      <c r="F50" s="6"/>
      <c r="G50" s="6"/>
      <c r="H50" s="193"/>
      <c r="I50" s="193"/>
      <c r="J50" s="193"/>
      <c r="K50" s="205" t="str">
        <f t="shared" si="0"/>
        <v/>
      </c>
      <c r="L50" s="205"/>
      <c r="M50" s="10"/>
      <c r="N50" s="10"/>
      <c r="O50" s="10"/>
    </row>
    <row r="51" spans="1:15" ht="18" customHeight="1" x14ac:dyDescent="0.25">
      <c r="A51" s="6">
        <v>50</v>
      </c>
      <c r="B51" s="6"/>
      <c r="C51" s="7"/>
      <c r="D51" s="6"/>
      <c r="E51" s="6"/>
      <c r="F51" s="6"/>
      <c r="G51" s="6"/>
      <c r="H51" s="193"/>
      <c r="I51" s="193"/>
      <c r="J51" s="193"/>
      <c r="K51" s="205" t="str">
        <f t="shared" si="0"/>
        <v/>
      </c>
      <c r="L51" s="205"/>
      <c r="M51" s="10"/>
      <c r="N51" s="10"/>
      <c r="O51" s="10"/>
    </row>
    <row r="52" spans="1:15" ht="18" customHeight="1" x14ac:dyDescent="0.25">
      <c r="A52" s="6">
        <v>51</v>
      </c>
      <c r="B52" s="6"/>
      <c r="C52" s="7"/>
      <c r="D52" s="6"/>
      <c r="E52" s="6"/>
      <c r="F52" s="6"/>
      <c r="G52" s="6"/>
      <c r="H52" s="193"/>
      <c r="I52" s="193"/>
      <c r="J52" s="193"/>
      <c r="K52" s="205" t="str">
        <f t="shared" si="0"/>
        <v/>
      </c>
      <c r="L52" s="205"/>
      <c r="M52" s="10"/>
      <c r="N52" s="10"/>
      <c r="O52" s="10"/>
    </row>
    <row r="53" spans="1:15" ht="18" customHeight="1" x14ac:dyDescent="0.25">
      <c r="A53" s="6">
        <v>52</v>
      </c>
      <c r="B53" s="6"/>
      <c r="C53" s="7"/>
      <c r="D53" s="6"/>
      <c r="E53" s="6"/>
      <c r="F53" s="6"/>
      <c r="G53" s="6"/>
      <c r="H53" s="193"/>
      <c r="I53" s="193"/>
      <c r="J53" s="193"/>
      <c r="K53" s="205" t="str">
        <f t="shared" si="0"/>
        <v/>
      </c>
      <c r="L53" s="205"/>
      <c r="M53" s="10"/>
      <c r="N53" s="10"/>
      <c r="O53" s="10"/>
    </row>
    <row r="54" spans="1:15" ht="18" customHeight="1" x14ac:dyDescent="0.25">
      <c r="A54" s="6">
        <v>53</v>
      </c>
      <c r="B54" s="6"/>
      <c r="C54" s="7"/>
      <c r="D54" s="6"/>
      <c r="E54" s="6"/>
      <c r="F54" s="6"/>
      <c r="G54" s="6"/>
      <c r="H54" s="193"/>
      <c r="I54" s="193"/>
      <c r="J54" s="193"/>
      <c r="K54" s="205" t="str">
        <f t="shared" si="0"/>
        <v/>
      </c>
      <c r="L54" s="205"/>
      <c r="M54" s="10"/>
      <c r="N54" s="10"/>
      <c r="O54" s="10"/>
    </row>
    <row r="55" spans="1:15" ht="18" customHeight="1" x14ac:dyDescent="0.25">
      <c r="A55" s="6">
        <v>54</v>
      </c>
      <c r="B55" s="6"/>
      <c r="C55" s="7"/>
      <c r="D55" s="6"/>
      <c r="E55" s="6"/>
      <c r="F55" s="6"/>
      <c r="G55" s="6"/>
      <c r="H55" s="193"/>
      <c r="I55" s="193"/>
      <c r="J55" s="193"/>
      <c r="K55" s="205" t="str">
        <f t="shared" si="0"/>
        <v/>
      </c>
      <c r="L55" s="205"/>
      <c r="M55" s="10"/>
      <c r="N55" s="10"/>
      <c r="O55" s="10"/>
    </row>
    <row r="56" spans="1:15" ht="18" customHeight="1" x14ac:dyDescent="0.25">
      <c r="A56" s="6">
        <v>55</v>
      </c>
      <c r="B56" s="6"/>
      <c r="C56" s="7"/>
      <c r="D56" s="6"/>
      <c r="E56" s="6"/>
      <c r="F56" s="6"/>
      <c r="G56" s="6"/>
      <c r="H56" s="193"/>
      <c r="I56" s="193"/>
      <c r="J56" s="193"/>
      <c r="K56" s="205" t="str">
        <f t="shared" si="0"/>
        <v/>
      </c>
      <c r="L56" s="205"/>
      <c r="M56" s="10"/>
      <c r="N56" s="10"/>
      <c r="O56" s="10"/>
    </row>
    <row r="57" spans="1:15" ht="18" customHeight="1" x14ac:dyDescent="0.25">
      <c r="A57" s="6">
        <v>56</v>
      </c>
      <c r="B57" s="6"/>
      <c r="C57" s="7"/>
      <c r="D57" s="6"/>
      <c r="E57" s="6"/>
      <c r="F57" s="6"/>
      <c r="G57" s="6"/>
      <c r="H57" s="193"/>
      <c r="I57" s="193"/>
      <c r="J57" s="193"/>
      <c r="K57" s="205" t="str">
        <f t="shared" si="0"/>
        <v/>
      </c>
      <c r="L57" s="205"/>
      <c r="M57" s="10"/>
      <c r="N57" s="10"/>
      <c r="O57" s="10"/>
    </row>
    <row r="58" spans="1:15" ht="18" customHeight="1" x14ac:dyDescent="0.25">
      <c r="A58" s="6">
        <v>57</v>
      </c>
      <c r="B58" s="6"/>
      <c r="C58" s="7"/>
      <c r="D58" s="6"/>
      <c r="E58" s="6"/>
      <c r="F58" s="6"/>
      <c r="G58" s="6"/>
      <c r="H58" s="193"/>
      <c r="I58" s="193"/>
      <c r="J58" s="193"/>
      <c r="K58" s="205" t="str">
        <f t="shared" si="0"/>
        <v/>
      </c>
      <c r="L58" s="205"/>
      <c r="M58" s="10"/>
      <c r="N58" s="10"/>
      <c r="O58" s="10"/>
    </row>
    <row r="59" spans="1:15" ht="18" customHeight="1" x14ac:dyDescent="0.25">
      <c r="A59" s="6">
        <v>58</v>
      </c>
      <c r="B59" s="6"/>
      <c r="C59" s="7"/>
      <c r="D59" s="6"/>
      <c r="E59" s="6"/>
      <c r="F59" s="6"/>
      <c r="G59" s="6"/>
      <c r="H59" s="193"/>
      <c r="I59" s="193"/>
      <c r="J59" s="193"/>
      <c r="K59" s="205" t="str">
        <f t="shared" si="0"/>
        <v/>
      </c>
      <c r="L59" s="205"/>
      <c r="M59" s="10"/>
      <c r="N59" s="10"/>
      <c r="O59" s="10"/>
    </row>
    <row r="60" spans="1:15" ht="18" customHeight="1" x14ac:dyDescent="0.25">
      <c r="A60" s="6">
        <v>59</v>
      </c>
      <c r="B60" s="6"/>
      <c r="C60" s="7"/>
      <c r="D60" s="6"/>
      <c r="E60" s="6"/>
      <c r="F60" s="6"/>
      <c r="G60" s="6"/>
      <c r="H60" s="193"/>
      <c r="I60" s="193"/>
      <c r="J60" s="193"/>
      <c r="K60" s="205" t="str">
        <f t="shared" si="0"/>
        <v/>
      </c>
      <c r="L60" s="205"/>
      <c r="M60" s="10"/>
      <c r="N60" s="10"/>
      <c r="O60" s="10"/>
    </row>
    <row r="61" spans="1:15" ht="18" customHeight="1" x14ac:dyDescent="0.25">
      <c r="A61" s="6">
        <v>60</v>
      </c>
      <c r="B61" s="6"/>
      <c r="C61" s="7"/>
      <c r="D61" s="6"/>
      <c r="E61" s="6"/>
      <c r="F61" s="6"/>
      <c r="G61" s="6"/>
      <c r="H61" s="193"/>
      <c r="I61" s="193"/>
      <c r="J61" s="193"/>
      <c r="K61" s="205" t="str">
        <f t="shared" si="0"/>
        <v/>
      </c>
      <c r="L61" s="205"/>
      <c r="M61" s="10"/>
      <c r="N61" s="10"/>
      <c r="O61" s="10"/>
    </row>
    <row r="62" spans="1:15" ht="18" customHeight="1" x14ac:dyDescent="0.25">
      <c r="A62" s="6">
        <v>61</v>
      </c>
      <c r="B62" s="6"/>
      <c r="C62" s="7"/>
      <c r="D62" s="6"/>
      <c r="E62" s="6"/>
      <c r="F62" s="6"/>
      <c r="G62" s="6"/>
      <c r="H62" s="193"/>
      <c r="I62" s="193"/>
      <c r="J62" s="193"/>
      <c r="K62" s="205" t="str">
        <f t="shared" si="0"/>
        <v/>
      </c>
      <c r="L62" s="205"/>
      <c r="M62" s="10"/>
      <c r="N62" s="10"/>
      <c r="O62" s="10"/>
    </row>
    <row r="63" spans="1:15" ht="18" customHeight="1" x14ac:dyDescent="0.25">
      <c r="A63" s="6">
        <v>62</v>
      </c>
      <c r="B63" s="6"/>
      <c r="C63" s="7"/>
      <c r="D63" s="6"/>
      <c r="E63" s="6"/>
      <c r="F63" s="6"/>
      <c r="G63" s="6"/>
      <c r="H63" s="193"/>
      <c r="I63" s="193"/>
      <c r="J63" s="193"/>
      <c r="K63" s="205" t="str">
        <f t="shared" si="0"/>
        <v/>
      </c>
      <c r="L63" s="205"/>
      <c r="M63" s="10"/>
      <c r="N63" s="10"/>
      <c r="O63" s="10"/>
    </row>
    <row r="64" spans="1:15" ht="18" customHeight="1" x14ac:dyDescent="0.25">
      <c r="A64" s="6">
        <v>63</v>
      </c>
      <c r="B64" s="6"/>
      <c r="C64" s="7"/>
      <c r="D64" s="6"/>
      <c r="E64" s="6"/>
      <c r="F64" s="6"/>
      <c r="G64" s="6"/>
      <c r="H64" s="193"/>
      <c r="I64" s="193"/>
      <c r="J64" s="193"/>
      <c r="K64" s="205" t="str">
        <f t="shared" si="0"/>
        <v/>
      </c>
      <c r="L64" s="205"/>
      <c r="M64" s="10"/>
      <c r="N64" s="10"/>
      <c r="O64" s="10"/>
    </row>
    <row r="65" spans="1:15" ht="18" customHeight="1" x14ac:dyDescent="0.25">
      <c r="A65" s="6">
        <v>64</v>
      </c>
      <c r="B65" s="6"/>
      <c r="C65" s="7"/>
      <c r="D65" s="6"/>
      <c r="E65" s="6"/>
      <c r="F65" s="6"/>
      <c r="G65" s="6"/>
      <c r="H65" s="193"/>
      <c r="I65" s="193"/>
      <c r="J65" s="193"/>
      <c r="K65" s="205" t="str">
        <f t="shared" si="0"/>
        <v/>
      </c>
      <c r="L65" s="205"/>
      <c r="M65" s="10"/>
      <c r="N65" s="10"/>
      <c r="O65" s="10"/>
    </row>
    <row r="66" spans="1:15" ht="18" customHeight="1" x14ac:dyDescent="0.25">
      <c r="A66" s="6">
        <v>65</v>
      </c>
      <c r="B66" s="6"/>
      <c r="C66" s="7"/>
      <c r="D66" s="6"/>
      <c r="E66" s="6"/>
      <c r="F66" s="6"/>
      <c r="G66" s="6"/>
      <c r="H66" s="193"/>
      <c r="I66" s="193"/>
      <c r="J66" s="193"/>
      <c r="K66" s="205" t="str">
        <f t="shared" si="0"/>
        <v/>
      </c>
      <c r="L66" s="205"/>
      <c r="M66" s="10"/>
      <c r="N66" s="10"/>
      <c r="O66" s="10"/>
    </row>
    <row r="67" spans="1:15" ht="18" customHeight="1" x14ac:dyDescent="0.25">
      <c r="A67" s="6">
        <v>66</v>
      </c>
      <c r="B67" s="6"/>
      <c r="C67" s="7"/>
      <c r="D67" s="6"/>
      <c r="E67" s="6"/>
      <c r="F67" s="6"/>
      <c r="G67" s="6"/>
      <c r="H67" s="193"/>
      <c r="I67" s="193"/>
      <c r="J67" s="193"/>
      <c r="K67" s="205" t="str">
        <f t="shared" si="0"/>
        <v/>
      </c>
      <c r="L67" s="205"/>
      <c r="M67" s="10"/>
      <c r="N67" s="10"/>
      <c r="O67" s="10"/>
    </row>
    <row r="68" spans="1:15" ht="18" customHeight="1" x14ac:dyDescent="0.25">
      <c r="A68" s="6">
        <v>67</v>
      </c>
      <c r="B68" s="6"/>
      <c r="C68" s="7"/>
      <c r="D68" s="6"/>
      <c r="E68" s="6"/>
      <c r="F68" s="6"/>
      <c r="G68" s="6"/>
      <c r="H68" s="193"/>
      <c r="I68" s="193"/>
      <c r="J68" s="193"/>
      <c r="K68" s="205" t="str">
        <f t="shared" ref="K68:K101" si="1">IF(C68="","",$K$2)</f>
        <v/>
      </c>
      <c r="L68" s="205"/>
      <c r="M68" s="10"/>
      <c r="N68" s="10"/>
      <c r="O68" s="10"/>
    </row>
    <row r="69" spans="1:15" ht="18" customHeight="1" x14ac:dyDescent="0.25">
      <c r="A69" s="6">
        <v>68</v>
      </c>
      <c r="B69" s="6"/>
      <c r="C69" s="7"/>
      <c r="D69" s="6"/>
      <c r="E69" s="6"/>
      <c r="F69" s="6"/>
      <c r="G69" s="6"/>
      <c r="H69" s="193"/>
      <c r="I69" s="193"/>
      <c r="J69" s="193"/>
      <c r="K69" s="205" t="str">
        <f t="shared" si="1"/>
        <v/>
      </c>
      <c r="L69" s="205"/>
      <c r="M69" s="10"/>
      <c r="N69" s="10"/>
      <c r="O69" s="10"/>
    </row>
    <row r="70" spans="1:15" ht="18" customHeight="1" x14ac:dyDescent="0.25">
      <c r="A70" s="6">
        <v>69</v>
      </c>
      <c r="B70" s="6"/>
      <c r="C70" s="7"/>
      <c r="D70" s="6"/>
      <c r="E70" s="6"/>
      <c r="F70" s="6"/>
      <c r="G70" s="6"/>
      <c r="H70" s="193"/>
      <c r="I70" s="193"/>
      <c r="J70" s="193"/>
      <c r="K70" s="205" t="str">
        <f t="shared" si="1"/>
        <v/>
      </c>
      <c r="L70" s="205"/>
      <c r="M70" s="10"/>
      <c r="N70" s="10"/>
      <c r="O70" s="10"/>
    </row>
    <row r="71" spans="1:15" ht="18" customHeight="1" x14ac:dyDescent="0.25">
      <c r="A71" s="6">
        <v>70</v>
      </c>
      <c r="B71" s="6"/>
      <c r="C71" s="7"/>
      <c r="D71" s="6"/>
      <c r="E71" s="6"/>
      <c r="F71" s="6"/>
      <c r="G71" s="6"/>
      <c r="H71" s="193"/>
      <c r="I71" s="193"/>
      <c r="J71" s="193"/>
      <c r="K71" s="205" t="str">
        <f t="shared" si="1"/>
        <v/>
      </c>
      <c r="L71" s="205"/>
      <c r="M71" s="10"/>
      <c r="N71" s="10"/>
      <c r="O71" s="10"/>
    </row>
    <row r="72" spans="1:15" ht="18" customHeight="1" x14ac:dyDescent="0.25">
      <c r="A72" s="6">
        <v>71</v>
      </c>
      <c r="B72" s="6"/>
      <c r="C72" s="7"/>
      <c r="D72" s="6"/>
      <c r="E72" s="6"/>
      <c r="F72" s="6"/>
      <c r="G72" s="6"/>
      <c r="H72" s="193"/>
      <c r="I72" s="193"/>
      <c r="J72" s="193"/>
      <c r="K72" s="205" t="str">
        <f t="shared" si="1"/>
        <v/>
      </c>
      <c r="L72" s="205"/>
      <c r="M72" s="10"/>
      <c r="N72" s="10"/>
      <c r="O72" s="10"/>
    </row>
    <row r="73" spans="1:15" ht="18" customHeight="1" x14ac:dyDescent="0.25">
      <c r="A73" s="6">
        <v>72</v>
      </c>
      <c r="B73" s="6"/>
      <c r="C73" s="7"/>
      <c r="D73" s="6"/>
      <c r="E73" s="6"/>
      <c r="F73" s="6"/>
      <c r="G73" s="6"/>
      <c r="H73" s="193"/>
      <c r="I73" s="193"/>
      <c r="J73" s="193"/>
      <c r="K73" s="205" t="str">
        <f t="shared" si="1"/>
        <v/>
      </c>
      <c r="L73" s="205"/>
      <c r="M73" s="10"/>
      <c r="N73" s="10"/>
      <c r="O73" s="10"/>
    </row>
    <row r="74" spans="1:15" ht="18" customHeight="1" x14ac:dyDescent="0.25">
      <c r="A74" s="6">
        <v>73</v>
      </c>
      <c r="B74" s="6"/>
      <c r="C74" s="7"/>
      <c r="D74" s="6"/>
      <c r="E74" s="6"/>
      <c r="F74" s="6"/>
      <c r="G74" s="6"/>
      <c r="H74" s="193"/>
      <c r="I74" s="193"/>
      <c r="J74" s="193"/>
      <c r="K74" s="205" t="str">
        <f t="shared" si="1"/>
        <v/>
      </c>
      <c r="L74" s="205"/>
      <c r="M74" s="10"/>
      <c r="N74" s="10"/>
      <c r="O74" s="10"/>
    </row>
    <row r="75" spans="1:15" ht="18" customHeight="1" x14ac:dyDescent="0.25">
      <c r="A75" s="6">
        <v>74</v>
      </c>
      <c r="B75" s="6"/>
      <c r="C75" s="7"/>
      <c r="D75" s="6"/>
      <c r="E75" s="6"/>
      <c r="F75" s="6"/>
      <c r="G75" s="6"/>
      <c r="H75" s="193"/>
      <c r="I75" s="193"/>
      <c r="J75" s="193"/>
      <c r="K75" s="205" t="str">
        <f t="shared" si="1"/>
        <v/>
      </c>
      <c r="L75" s="205"/>
      <c r="M75" s="10"/>
      <c r="N75" s="10"/>
      <c r="O75" s="10"/>
    </row>
    <row r="76" spans="1:15" ht="18" customHeight="1" x14ac:dyDescent="0.25">
      <c r="A76" s="6">
        <v>75</v>
      </c>
      <c r="B76" s="6"/>
      <c r="C76" s="7"/>
      <c r="D76" s="6"/>
      <c r="E76" s="6"/>
      <c r="F76" s="6"/>
      <c r="G76" s="6"/>
      <c r="H76" s="193"/>
      <c r="I76" s="193"/>
      <c r="J76" s="193"/>
      <c r="K76" s="205" t="str">
        <f t="shared" si="1"/>
        <v/>
      </c>
      <c r="L76" s="205"/>
      <c r="M76" s="10"/>
      <c r="N76" s="10"/>
      <c r="O76" s="10"/>
    </row>
    <row r="77" spans="1:15" ht="18" customHeight="1" x14ac:dyDescent="0.25">
      <c r="A77" s="6">
        <v>76</v>
      </c>
      <c r="B77" s="6"/>
      <c r="C77" s="7"/>
      <c r="D77" s="6"/>
      <c r="E77" s="6"/>
      <c r="F77" s="6"/>
      <c r="G77" s="6"/>
      <c r="H77" s="193"/>
      <c r="I77" s="193"/>
      <c r="J77" s="193"/>
      <c r="K77" s="205" t="str">
        <f t="shared" si="1"/>
        <v/>
      </c>
      <c r="L77" s="205"/>
      <c r="M77" s="10"/>
      <c r="N77" s="10"/>
      <c r="O77" s="10"/>
    </row>
    <row r="78" spans="1:15" ht="18" customHeight="1" x14ac:dyDescent="0.25">
      <c r="A78" s="6">
        <v>77</v>
      </c>
      <c r="B78" s="6"/>
      <c r="C78" s="7"/>
      <c r="D78" s="6"/>
      <c r="E78" s="6"/>
      <c r="F78" s="6"/>
      <c r="G78" s="6"/>
      <c r="H78" s="193"/>
      <c r="I78" s="193"/>
      <c r="J78" s="193"/>
      <c r="K78" s="205" t="str">
        <f t="shared" si="1"/>
        <v/>
      </c>
      <c r="L78" s="205"/>
      <c r="M78" s="10"/>
      <c r="N78" s="10"/>
      <c r="O78" s="10"/>
    </row>
    <row r="79" spans="1:15" ht="18" customHeight="1" x14ac:dyDescent="0.25">
      <c r="A79" s="6">
        <v>78</v>
      </c>
      <c r="B79" s="6"/>
      <c r="C79" s="7"/>
      <c r="D79" s="6"/>
      <c r="E79" s="6"/>
      <c r="F79" s="6"/>
      <c r="G79" s="6"/>
      <c r="H79" s="193"/>
      <c r="I79" s="193"/>
      <c r="J79" s="193"/>
      <c r="K79" s="205" t="str">
        <f t="shared" si="1"/>
        <v/>
      </c>
      <c r="L79" s="205"/>
      <c r="M79" s="10"/>
      <c r="N79" s="10"/>
      <c r="O79" s="10"/>
    </row>
    <row r="80" spans="1:15" ht="18" customHeight="1" x14ac:dyDescent="0.25">
      <c r="A80" s="6">
        <v>79</v>
      </c>
      <c r="B80" s="6"/>
      <c r="C80" s="7"/>
      <c r="D80" s="6"/>
      <c r="E80" s="6"/>
      <c r="F80" s="6"/>
      <c r="G80" s="6"/>
      <c r="H80" s="193"/>
      <c r="I80" s="193"/>
      <c r="J80" s="193"/>
      <c r="K80" s="205" t="str">
        <f t="shared" si="1"/>
        <v/>
      </c>
      <c r="L80" s="205"/>
      <c r="M80" s="10"/>
      <c r="N80" s="10"/>
      <c r="O80" s="10"/>
    </row>
    <row r="81" spans="1:15" ht="18" customHeight="1" x14ac:dyDescent="0.25">
      <c r="A81" s="6">
        <v>80</v>
      </c>
      <c r="B81" s="6"/>
      <c r="C81" s="7"/>
      <c r="D81" s="6"/>
      <c r="E81" s="6"/>
      <c r="F81" s="6"/>
      <c r="G81" s="6"/>
      <c r="H81" s="193"/>
      <c r="I81" s="193"/>
      <c r="J81" s="193"/>
      <c r="K81" s="205" t="str">
        <f t="shared" si="1"/>
        <v/>
      </c>
      <c r="L81" s="205"/>
      <c r="M81" s="10"/>
      <c r="N81" s="10"/>
      <c r="O81" s="10"/>
    </row>
    <row r="82" spans="1:15" ht="18" customHeight="1" x14ac:dyDescent="0.25">
      <c r="A82" s="6">
        <v>81</v>
      </c>
      <c r="B82" s="6"/>
      <c r="C82" s="7"/>
      <c r="D82" s="6"/>
      <c r="E82" s="6"/>
      <c r="F82" s="6"/>
      <c r="G82" s="6"/>
      <c r="H82" s="193"/>
      <c r="I82" s="193"/>
      <c r="J82" s="193"/>
      <c r="K82" s="205" t="str">
        <f t="shared" si="1"/>
        <v/>
      </c>
      <c r="L82" s="205"/>
      <c r="M82" s="10"/>
      <c r="N82" s="10"/>
      <c r="O82" s="10"/>
    </row>
    <row r="83" spans="1:15" ht="18" customHeight="1" x14ac:dyDescent="0.25">
      <c r="A83" s="6">
        <v>82</v>
      </c>
      <c r="B83" s="6"/>
      <c r="C83" s="7"/>
      <c r="D83" s="6"/>
      <c r="E83" s="6"/>
      <c r="F83" s="6"/>
      <c r="G83" s="6"/>
      <c r="H83" s="193"/>
      <c r="I83" s="193"/>
      <c r="J83" s="193"/>
      <c r="K83" s="205" t="str">
        <f t="shared" si="1"/>
        <v/>
      </c>
      <c r="L83" s="205"/>
      <c r="M83" s="10"/>
      <c r="N83" s="10"/>
      <c r="O83" s="10"/>
    </row>
    <row r="84" spans="1:15" ht="18" customHeight="1" x14ac:dyDescent="0.25">
      <c r="A84" s="6">
        <v>83</v>
      </c>
      <c r="B84" s="6"/>
      <c r="C84" s="7"/>
      <c r="D84" s="6"/>
      <c r="E84" s="6"/>
      <c r="F84" s="6"/>
      <c r="G84" s="6"/>
      <c r="H84" s="193"/>
      <c r="I84" s="193"/>
      <c r="J84" s="193"/>
      <c r="K84" s="205" t="str">
        <f t="shared" si="1"/>
        <v/>
      </c>
      <c r="L84" s="205"/>
      <c r="M84" s="10"/>
      <c r="N84" s="10"/>
      <c r="O84" s="10"/>
    </row>
    <row r="85" spans="1:15" ht="18" customHeight="1" x14ac:dyDescent="0.25">
      <c r="A85" s="6">
        <v>84</v>
      </c>
      <c r="B85" s="6"/>
      <c r="C85" s="7"/>
      <c r="D85" s="6"/>
      <c r="E85" s="6"/>
      <c r="F85" s="6"/>
      <c r="G85" s="6"/>
      <c r="H85" s="193"/>
      <c r="I85" s="193"/>
      <c r="J85" s="193"/>
      <c r="K85" s="205" t="str">
        <f t="shared" si="1"/>
        <v/>
      </c>
      <c r="L85" s="205"/>
      <c r="M85" s="10"/>
      <c r="N85" s="10"/>
      <c r="O85" s="10"/>
    </row>
    <row r="86" spans="1:15" ht="18" customHeight="1" x14ac:dyDescent="0.25">
      <c r="A86" s="6">
        <v>85</v>
      </c>
      <c r="B86" s="6"/>
      <c r="C86" s="7"/>
      <c r="D86" s="6"/>
      <c r="E86" s="6"/>
      <c r="F86" s="6"/>
      <c r="G86" s="6"/>
      <c r="H86" s="193"/>
      <c r="I86" s="193"/>
      <c r="J86" s="193"/>
      <c r="K86" s="205" t="str">
        <f t="shared" si="1"/>
        <v/>
      </c>
      <c r="L86" s="205"/>
      <c r="M86" s="10"/>
      <c r="N86" s="10"/>
      <c r="O86" s="10"/>
    </row>
    <row r="87" spans="1:15" ht="18" customHeight="1" x14ac:dyDescent="0.25">
      <c r="A87" s="6">
        <v>86</v>
      </c>
      <c r="B87" s="6"/>
      <c r="C87" s="7"/>
      <c r="D87" s="6"/>
      <c r="E87" s="6"/>
      <c r="F87" s="6"/>
      <c r="G87" s="6"/>
      <c r="H87" s="193"/>
      <c r="I87" s="193"/>
      <c r="J87" s="193"/>
      <c r="K87" s="205" t="str">
        <f t="shared" si="1"/>
        <v/>
      </c>
      <c r="L87" s="205"/>
      <c r="M87" s="10"/>
      <c r="N87" s="10"/>
      <c r="O87" s="10"/>
    </row>
    <row r="88" spans="1:15" ht="18" customHeight="1" x14ac:dyDescent="0.25">
      <c r="A88" s="6">
        <v>87</v>
      </c>
      <c r="B88" s="6"/>
      <c r="C88" s="7"/>
      <c r="D88" s="6"/>
      <c r="E88" s="6"/>
      <c r="F88" s="6"/>
      <c r="G88" s="6"/>
      <c r="H88" s="193"/>
      <c r="I88" s="193"/>
      <c r="J88" s="193"/>
      <c r="K88" s="205" t="str">
        <f t="shared" si="1"/>
        <v/>
      </c>
      <c r="L88" s="205"/>
      <c r="M88" s="10"/>
      <c r="N88" s="10"/>
      <c r="O88" s="10"/>
    </row>
    <row r="89" spans="1:15" ht="18" customHeight="1" x14ac:dyDescent="0.25">
      <c r="A89" s="6">
        <v>88</v>
      </c>
      <c r="B89" s="6"/>
      <c r="C89" s="7"/>
      <c r="D89" s="6"/>
      <c r="E89" s="6"/>
      <c r="F89" s="6"/>
      <c r="G89" s="6"/>
      <c r="H89" s="193"/>
      <c r="I89" s="193"/>
      <c r="J89" s="193"/>
      <c r="K89" s="205" t="str">
        <f t="shared" si="1"/>
        <v/>
      </c>
      <c r="L89" s="205"/>
      <c r="M89" s="10"/>
      <c r="N89" s="10"/>
      <c r="O89" s="10"/>
    </row>
    <row r="90" spans="1:15" ht="18" customHeight="1" x14ac:dyDescent="0.25">
      <c r="A90" s="6">
        <v>89</v>
      </c>
      <c r="B90" s="6"/>
      <c r="C90" s="7"/>
      <c r="D90" s="6"/>
      <c r="E90" s="6"/>
      <c r="F90" s="6"/>
      <c r="G90" s="6"/>
      <c r="H90" s="193"/>
      <c r="I90" s="193"/>
      <c r="J90" s="193"/>
      <c r="K90" s="205" t="str">
        <f t="shared" si="1"/>
        <v/>
      </c>
      <c r="L90" s="205"/>
      <c r="M90" s="10"/>
      <c r="N90" s="10"/>
      <c r="O90" s="10"/>
    </row>
    <row r="91" spans="1:15" ht="18" customHeight="1" x14ac:dyDescent="0.25">
      <c r="A91" s="6">
        <v>90</v>
      </c>
      <c r="B91" s="6"/>
      <c r="C91" s="7"/>
      <c r="D91" s="6"/>
      <c r="E91" s="6"/>
      <c r="F91" s="6"/>
      <c r="G91" s="6"/>
      <c r="H91" s="193"/>
      <c r="I91" s="193"/>
      <c r="J91" s="193"/>
      <c r="K91" s="205" t="str">
        <f t="shared" si="1"/>
        <v/>
      </c>
      <c r="L91" s="205"/>
      <c r="M91" s="10"/>
      <c r="N91" s="10"/>
      <c r="O91" s="10"/>
    </row>
    <row r="92" spans="1:15" ht="18" customHeight="1" x14ac:dyDescent="0.25">
      <c r="A92" s="6">
        <v>91</v>
      </c>
      <c r="B92" s="6"/>
      <c r="C92" s="7"/>
      <c r="D92" s="6"/>
      <c r="E92" s="6"/>
      <c r="F92" s="6"/>
      <c r="G92" s="6"/>
      <c r="H92" s="193"/>
      <c r="I92" s="193"/>
      <c r="J92" s="193"/>
      <c r="K92" s="205" t="str">
        <f t="shared" si="1"/>
        <v/>
      </c>
      <c r="L92" s="205"/>
      <c r="M92" s="10"/>
      <c r="N92" s="10"/>
      <c r="O92" s="10"/>
    </row>
    <row r="93" spans="1:15" ht="18" customHeight="1" x14ac:dyDescent="0.25">
      <c r="A93" s="6">
        <v>92</v>
      </c>
      <c r="B93" s="6"/>
      <c r="C93" s="7"/>
      <c r="D93" s="6"/>
      <c r="E93" s="6"/>
      <c r="F93" s="6"/>
      <c r="G93" s="6"/>
      <c r="H93" s="193"/>
      <c r="I93" s="193"/>
      <c r="J93" s="193"/>
      <c r="K93" s="205" t="str">
        <f t="shared" si="1"/>
        <v/>
      </c>
      <c r="L93" s="205"/>
      <c r="M93" s="10"/>
      <c r="N93" s="10"/>
      <c r="O93" s="10"/>
    </row>
    <row r="94" spans="1:15" ht="18" customHeight="1" x14ac:dyDescent="0.25">
      <c r="A94" s="6">
        <v>93</v>
      </c>
      <c r="B94" s="6"/>
      <c r="C94" s="7"/>
      <c r="D94" s="6"/>
      <c r="E94" s="6"/>
      <c r="F94" s="6"/>
      <c r="G94" s="6"/>
      <c r="H94" s="193"/>
      <c r="I94" s="193"/>
      <c r="J94" s="193"/>
      <c r="K94" s="205" t="str">
        <f t="shared" si="1"/>
        <v/>
      </c>
      <c r="L94" s="205"/>
      <c r="M94" s="10"/>
      <c r="N94" s="10"/>
      <c r="O94" s="10"/>
    </row>
    <row r="95" spans="1:15" ht="18" customHeight="1" x14ac:dyDescent="0.25">
      <c r="A95" s="6">
        <v>94</v>
      </c>
      <c r="B95" s="6"/>
      <c r="C95" s="7"/>
      <c r="D95" s="6"/>
      <c r="E95" s="6"/>
      <c r="F95" s="6"/>
      <c r="G95" s="6"/>
      <c r="H95" s="193"/>
      <c r="I95" s="193"/>
      <c r="J95" s="193"/>
      <c r="K95" s="205" t="str">
        <f t="shared" si="1"/>
        <v/>
      </c>
      <c r="L95" s="205"/>
      <c r="M95" s="10"/>
      <c r="N95" s="10"/>
      <c r="O95" s="10"/>
    </row>
    <row r="96" spans="1:15" ht="18" customHeight="1" x14ac:dyDescent="0.25">
      <c r="A96" s="6">
        <v>95</v>
      </c>
      <c r="B96" s="6"/>
      <c r="C96" s="7"/>
      <c r="D96" s="6"/>
      <c r="E96" s="6"/>
      <c r="F96" s="6"/>
      <c r="G96" s="6"/>
      <c r="H96" s="193"/>
      <c r="I96" s="193"/>
      <c r="J96" s="193"/>
      <c r="K96" s="205" t="str">
        <f t="shared" si="1"/>
        <v/>
      </c>
      <c r="L96" s="205"/>
      <c r="M96" s="10"/>
      <c r="N96" s="10"/>
      <c r="O96" s="10"/>
    </row>
    <row r="97" spans="1:15" ht="18" customHeight="1" x14ac:dyDescent="0.25">
      <c r="A97" s="6">
        <v>96</v>
      </c>
      <c r="B97" s="6"/>
      <c r="C97" s="7"/>
      <c r="D97" s="6"/>
      <c r="E97" s="6"/>
      <c r="F97" s="6"/>
      <c r="G97" s="6"/>
      <c r="H97" s="193"/>
      <c r="I97" s="193"/>
      <c r="J97" s="193"/>
      <c r="K97" s="205" t="str">
        <f t="shared" si="1"/>
        <v/>
      </c>
      <c r="L97" s="205"/>
      <c r="M97" s="10"/>
      <c r="N97" s="10"/>
      <c r="O97" s="10"/>
    </row>
    <row r="98" spans="1:15" ht="18" customHeight="1" x14ac:dyDescent="0.25">
      <c r="A98" s="6">
        <v>97</v>
      </c>
      <c r="B98" s="6"/>
      <c r="C98" s="7"/>
      <c r="D98" s="6"/>
      <c r="E98" s="6"/>
      <c r="F98" s="6"/>
      <c r="G98" s="6"/>
      <c r="H98" s="193"/>
      <c r="I98" s="193"/>
      <c r="J98" s="193"/>
      <c r="K98" s="205" t="str">
        <f t="shared" si="1"/>
        <v/>
      </c>
      <c r="L98" s="205"/>
      <c r="M98" s="10"/>
      <c r="N98" s="10"/>
      <c r="O98" s="10"/>
    </row>
    <row r="99" spans="1:15" ht="18" customHeight="1" x14ac:dyDescent="0.25">
      <c r="A99" s="6">
        <v>98</v>
      </c>
      <c r="B99" s="6"/>
      <c r="C99" s="7"/>
      <c r="D99" s="6"/>
      <c r="E99" s="6"/>
      <c r="F99" s="6"/>
      <c r="G99" s="6"/>
      <c r="H99" s="193"/>
      <c r="I99" s="193"/>
      <c r="J99" s="193"/>
      <c r="K99" s="205" t="str">
        <f t="shared" si="1"/>
        <v/>
      </c>
      <c r="L99" s="205"/>
      <c r="M99" s="10"/>
      <c r="N99" s="10"/>
      <c r="O99" s="10"/>
    </row>
    <row r="100" spans="1:15" ht="18" customHeight="1" x14ac:dyDescent="0.25">
      <c r="A100" s="6">
        <v>99</v>
      </c>
      <c r="B100" s="6"/>
      <c r="C100" s="7"/>
      <c r="D100" s="6"/>
      <c r="E100" s="6"/>
      <c r="F100" s="6"/>
      <c r="G100" s="6"/>
      <c r="H100" s="193"/>
      <c r="I100" s="193"/>
      <c r="J100" s="193"/>
      <c r="K100" s="205" t="str">
        <f t="shared" si="1"/>
        <v/>
      </c>
      <c r="L100" s="205"/>
      <c r="M100" s="10"/>
      <c r="N100" s="10"/>
      <c r="O100" s="10"/>
    </row>
    <row r="101" spans="1:15" ht="18" customHeight="1" x14ac:dyDescent="0.25">
      <c r="A101" s="6">
        <v>100</v>
      </c>
      <c r="B101" s="6"/>
      <c r="C101" s="7"/>
      <c r="D101" s="6"/>
      <c r="E101" s="6"/>
      <c r="F101" s="6"/>
      <c r="G101" s="6"/>
      <c r="H101" s="193"/>
      <c r="I101" s="193"/>
      <c r="J101" s="193"/>
      <c r="K101" s="205" t="str">
        <f t="shared" si="1"/>
        <v/>
      </c>
      <c r="L101" s="205"/>
      <c r="M101" s="10"/>
      <c r="N101" s="10"/>
      <c r="O101" s="10"/>
    </row>
  </sheetData>
  <sheetProtection formatCells="0" formatColumns="0" formatRows="0"/>
  <conditionalFormatting sqref="H2:J101">
    <cfRule type="cellIs" dxfId="68" priority="1" operator="equal">
      <formula>"AB"</formula>
    </cfRule>
    <cfRule type="cellIs" dxfId="67" priority="2" operator="equal">
      <formula>"AB"</formula>
    </cfRule>
    <cfRule type="cellIs" dxfId="66" priority="3" operator="equal">
      <formula>"LEFT"</formula>
    </cfRule>
    <cfRule type="cellIs" dxfId="65" priority="4" operator="equal">
      <formula>"YES"</formula>
    </cfRule>
  </conditionalFormatting>
  <dataValidations count="4">
    <dataValidation type="list" allowBlank="1" showInputMessage="1" showErrorMessage="1" sqref="G2:G101" xr:uid="{00000000-0002-0000-0200-000000000000}">
      <formula1>$X$2:$X$3</formula1>
    </dataValidation>
    <dataValidation type="list" allowBlank="1" showInputMessage="1" showErrorMessage="1" sqref="F2:F101" xr:uid="{00000000-0002-0000-0200-000001000000}">
      <formula1>$W$2:$W$5</formula1>
    </dataValidation>
    <dataValidation type="list" allowBlank="1" showInputMessage="1" showErrorMessage="1" sqref="H2:J101" xr:uid="{00000000-0002-0000-0200-000002000000}">
      <formula1>$Y$2:$Y$4</formula1>
    </dataValidation>
    <dataValidation type="list" allowBlank="1" showInputMessage="1" showErrorMessage="1" sqref="M2:O101" xr:uid="{00000000-0002-0000-0200-000003000000}">
      <formula1>$R$2:$R$11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135"/>
  <sheetViews>
    <sheetView workbookViewId="0">
      <pane ySplit="3" topLeftCell="A4" activePane="bottomLeft" state="frozen"/>
      <selection pane="bottomLeft" activeCell="I19" sqref="I19"/>
    </sheetView>
  </sheetViews>
  <sheetFormatPr defaultColWidth="9.14453125" defaultRowHeight="15" x14ac:dyDescent="0.2"/>
  <cols>
    <col min="1" max="1" width="5.91796875" style="25" customWidth="1"/>
    <col min="2" max="2" width="7.53125" style="25" customWidth="1"/>
    <col min="3" max="3" width="25.9609375" style="25" customWidth="1"/>
    <col min="4" max="4" width="8.7421875" style="25" customWidth="1"/>
    <col min="5" max="11" width="7.53125" style="25" customWidth="1"/>
    <col min="12" max="12" width="5.109375" style="236" customWidth="1"/>
    <col min="13" max="19" width="6.72265625" style="25" customWidth="1"/>
    <col min="20" max="21" width="9.14453125" style="25"/>
    <col min="22" max="22" width="0" style="25" hidden="1" customWidth="1"/>
    <col min="23" max="16384" width="9.14453125" style="25"/>
  </cols>
  <sheetData>
    <row r="1" spans="1:22" ht="24" customHeight="1" thickBot="1" x14ac:dyDescent="0.35">
      <c r="A1" s="427" t="s">
        <v>0</v>
      </c>
      <c r="B1" s="428"/>
      <c r="C1" s="429" t="str">
        <f>શાળા!B1</f>
        <v xml:space="preserve">શ્રી જનકપુરી વિદ્યાલય </v>
      </c>
      <c r="D1" s="429"/>
      <c r="E1" s="429"/>
      <c r="F1" s="430" t="s">
        <v>69</v>
      </c>
      <c r="G1" s="430"/>
      <c r="H1" s="431"/>
      <c r="I1" s="227" t="s">
        <v>30</v>
      </c>
      <c r="J1" s="432" t="str">
        <f>શાળા!B6</f>
        <v>2023-24</v>
      </c>
      <c r="K1" s="432"/>
      <c r="L1" s="228"/>
      <c r="M1" s="424" t="s">
        <v>139</v>
      </c>
      <c r="N1" s="424"/>
      <c r="O1" s="424"/>
      <c r="P1" s="424"/>
      <c r="Q1" s="424"/>
      <c r="R1" s="424"/>
      <c r="S1" s="424"/>
    </row>
    <row r="2" spans="1:22" ht="27.75" customHeight="1" x14ac:dyDescent="0.2">
      <c r="A2" s="229" t="s">
        <v>68</v>
      </c>
      <c r="B2" s="237" t="str">
        <f>શાળા!B4</f>
        <v>9-A</v>
      </c>
      <c r="C2" s="230" t="s">
        <v>27</v>
      </c>
      <c r="D2" s="425" t="s">
        <v>125</v>
      </c>
      <c r="E2" s="238" t="str">
        <f>શાળા!A9</f>
        <v xml:space="preserve">ગુજરાતી </v>
      </c>
      <c r="F2" s="239" t="str">
        <f>શાળા!A10</f>
        <v xml:space="preserve">અંગ્રેજી </v>
      </c>
      <c r="G2" s="239" t="str">
        <f>શાળા!A11</f>
        <v xml:space="preserve">હિન્દી </v>
      </c>
      <c r="H2" s="238" t="str">
        <f>શાળા!A12</f>
        <v>સંસ્કૃત</v>
      </c>
      <c r="I2" s="239" t="str">
        <f>શાળા!A13</f>
        <v>ગણીત</v>
      </c>
      <c r="J2" s="240" t="str">
        <f>શાળા!A14</f>
        <v xml:space="preserve">વિજ્ઞાન </v>
      </c>
      <c r="K2" s="240" t="str">
        <f>શાળા!A15</f>
        <v xml:space="preserve">સામાજિક વિજ્ઞાન </v>
      </c>
      <c r="L2" s="231"/>
      <c r="M2" s="241" t="str">
        <f>E2</f>
        <v xml:space="preserve">ગુજરાતી </v>
      </c>
      <c r="N2" s="241" t="str">
        <f t="shared" ref="N2:S2" si="0">F2</f>
        <v xml:space="preserve">અંગ્રેજી </v>
      </c>
      <c r="O2" s="241" t="str">
        <f t="shared" si="0"/>
        <v xml:space="preserve">હિન્દી </v>
      </c>
      <c r="P2" s="241" t="str">
        <f t="shared" si="0"/>
        <v>સંસ્કૃત</v>
      </c>
      <c r="Q2" s="241" t="str">
        <f t="shared" si="0"/>
        <v>ગણીત</v>
      </c>
      <c r="R2" s="241" t="str">
        <f t="shared" si="0"/>
        <v xml:space="preserve">વિજ્ઞાન </v>
      </c>
      <c r="S2" s="241" t="str">
        <f t="shared" si="0"/>
        <v xml:space="preserve">સામાજિક વિજ્ઞાન </v>
      </c>
    </row>
    <row r="3" spans="1:22" ht="23.25" customHeight="1" x14ac:dyDescent="0.2">
      <c r="A3" s="31" t="s">
        <v>20</v>
      </c>
      <c r="B3" s="31" t="s">
        <v>28</v>
      </c>
      <c r="C3" s="31" t="s">
        <v>22</v>
      </c>
      <c r="D3" s="426"/>
      <c r="E3" s="232" t="s">
        <v>29</v>
      </c>
      <c r="F3" s="232" t="s">
        <v>29</v>
      </c>
      <c r="G3" s="232" t="s">
        <v>29</v>
      </c>
      <c r="H3" s="232" t="s">
        <v>29</v>
      </c>
      <c r="I3" s="232" t="s">
        <v>29</v>
      </c>
      <c r="J3" s="232" t="s">
        <v>29</v>
      </c>
      <c r="K3" s="232" t="s">
        <v>29</v>
      </c>
      <c r="L3" s="233"/>
      <c r="M3" s="234" t="s">
        <v>140</v>
      </c>
      <c r="N3" s="234" t="s">
        <v>140</v>
      </c>
      <c r="O3" s="234" t="s">
        <v>140</v>
      </c>
      <c r="P3" s="234" t="s">
        <v>140</v>
      </c>
      <c r="Q3" s="234" t="s">
        <v>140</v>
      </c>
      <c r="R3" s="234" t="s">
        <v>140</v>
      </c>
      <c r="S3" s="234" t="s">
        <v>140</v>
      </c>
      <c r="V3" s="25" t="s">
        <v>122</v>
      </c>
    </row>
    <row r="4" spans="1:22" ht="19.5" customHeight="1" x14ac:dyDescent="0.2">
      <c r="A4" s="41">
        <f>IF('વિદ્યાર્થી માહિતી'!A2="","",'વિદ્યાર્થી માહિતી'!A2)</f>
        <v>1</v>
      </c>
      <c r="B4" s="41">
        <f>IF('વિદ્યાર્થી માહિતી'!B2="","",'વિદ્યાર્થી માહિતી'!B2)</f>
        <v>901</v>
      </c>
      <c r="C4" s="52" t="str">
        <f>IF('વિદ્યાર્થી માહિતી'!C2="","",'વિદ્યાર્થી માહિતી'!C2)</f>
        <v xml:space="preserve">પઠાણ ઇમ્તિયાજ હનીફખાન </v>
      </c>
      <c r="D4" s="42" t="str">
        <f>IF('વિદ્યાર્થી માહિતી'!C2="","",'વિદ્યાર્થી માહિતી'!H2)</f>
        <v>YES</v>
      </c>
      <c r="E4" s="34">
        <v>22</v>
      </c>
      <c r="F4" s="34">
        <v>22</v>
      </c>
      <c r="G4" s="34">
        <v>13</v>
      </c>
      <c r="H4" s="34">
        <v>14</v>
      </c>
      <c r="I4" s="34">
        <v>23</v>
      </c>
      <c r="J4" s="34">
        <v>14</v>
      </c>
      <c r="K4" s="34">
        <v>14</v>
      </c>
      <c r="L4" s="235"/>
      <c r="M4" s="242">
        <f t="shared" ref="M4:S4" si="1">IF(E4="","",IF(E4="AB","AB",IF(E4="LEFT","LEFT",(E4*5/25))))</f>
        <v>4.4000000000000004</v>
      </c>
      <c r="N4" s="242">
        <f t="shared" si="1"/>
        <v>4.4000000000000004</v>
      </c>
      <c r="O4" s="242">
        <f t="shared" si="1"/>
        <v>2.6</v>
      </c>
      <c r="P4" s="242">
        <f t="shared" si="1"/>
        <v>2.8</v>
      </c>
      <c r="Q4" s="242">
        <f t="shared" si="1"/>
        <v>4.5999999999999996</v>
      </c>
      <c r="R4" s="242">
        <f t="shared" si="1"/>
        <v>2.8</v>
      </c>
      <c r="S4" s="242">
        <f t="shared" si="1"/>
        <v>2.8</v>
      </c>
      <c r="V4" s="25" t="s">
        <v>123</v>
      </c>
    </row>
    <row r="5" spans="1:22" ht="19.5" customHeight="1" x14ac:dyDescent="0.2">
      <c r="A5" s="41">
        <f>IF('વિદ્યાર્થી માહિતી'!A3="","",'વિદ્યાર્થી માહિતી'!A3)</f>
        <v>2</v>
      </c>
      <c r="B5" s="41">
        <f>IF('વિદ્યાર્થી માહિતી'!B3="","",'વિદ્યાર્થી માહિતી'!B3)</f>
        <v>902</v>
      </c>
      <c r="C5" s="52" t="str">
        <f>IF('વિદ્યાર્થી માહિતી'!C3="","",'વિદ્યાર્થી માહિતી'!C3)</f>
        <v xml:space="preserve">મેરામણ ગરેજા </v>
      </c>
      <c r="D5" s="42" t="str">
        <f>IF('વિદ્યાર્થી માહિતી'!C3="","",'વિદ્યાર્થી માહિતી'!H3)</f>
        <v>YES</v>
      </c>
      <c r="E5" s="34">
        <v>1</v>
      </c>
      <c r="F5" s="34">
        <v>14</v>
      </c>
      <c r="G5" s="34">
        <v>25</v>
      </c>
      <c r="H5" s="34">
        <v>7</v>
      </c>
      <c r="I5" s="34">
        <v>24</v>
      </c>
      <c r="J5" s="34">
        <v>17</v>
      </c>
      <c r="K5" s="34">
        <v>13</v>
      </c>
      <c r="L5" s="235"/>
      <c r="M5" s="242">
        <f t="shared" ref="M5:M68" si="2">IF(E5="","",IF(E5="AB","AB",IF(E5="LEFT","LEFT",(E5*5/25))))</f>
        <v>0.2</v>
      </c>
      <c r="N5" s="242">
        <f t="shared" ref="N5:N68" si="3">IF(F5="","",IF(F5="AB","AB",IF(F5="LEFT","LEFT",(F5*5/25))))</f>
        <v>2.8</v>
      </c>
      <c r="O5" s="242">
        <f t="shared" ref="O5:O68" si="4">IF(G5="","",IF(G5="AB","AB",IF(G5="LEFT","LEFT",(G5*5/25))))</f>
        <v>5</v>
      </c>
      <c r="P5" s="242">
        <f t="shared" ref="P5:P68" si="5">IF(H5="","",IF(H5="AB","AB",IF(H5="LEFT","LEFT",(H5*5/25))))</f>
        <v>1.4</v>
      </c>
      <c r="Q5" s="242">
        <f t="shared" ref="Q5:Q68" si="6">IF(I5="","",IF(I5="AB","AB",IF(I5="LEFT","LEFT",(I5*5/25))))</f>
        <v>4.8</v>
      </c>
      <c r="R5" s="242">
        <f t="shared" ref="R5:R68" si="7">IF(J5="","",IF(J5="AB","AB",IF(J5="LEFT","LEFT",(J5*5/25))))</f>
        <v>3.4</v>
      </c>
      <c r="S5" s="242">
        <f t="shared" ref="S5:S68" si="8">IF(K5="","",IF(K5="AB","AB",IF(K5="LEFT","LEFT",(K5*5/25))))</f>
        <v>2.6</v>
      </c>
      <c r="V5" s="189">
        <v>0</v>
      </c>
    </row>
    <row r="6" spans="1:22" ht="19.5" customHeight="1" x14ac:dyDescent="0.2">
      <c r="A6" s="41">
        <f>IF('વિદ્યાર્થી માહિતી'!A4="","",'વિદ્યાર્થી માહિતી'!A4)</f>
        <v>3</v>
      </c>
      <c r="B6" s="41">
        <f>IF('વિદ્યાર્થી માહિતી'!B4="","",'વિદ્યાર્થી માહિતી'!B4)</f>
        <v>903</v>
      </c>
      <c r="C6" s="52" t="str">
        <f>IF('વિદ્યાર્થી માહિતી'!C4="","",'વિદ્યાર્થી માહિતી'!C4)</f>
        <v xml:space="preserve">અશ્વિન અવૈયા </v>
      </c>
      <c r="D6" s="42" t="str">
        <f>IF('વિદ્યાર્થી માહિતી'!C4="","",'વિદ્યાર્થી માહિતી'!H4)</f>
        <v>AB</v>
      </c>
      <c r="E6" s="34" t="s">
        <v>123</v>
      </c>
      <c r="F6" s="34" t="s">
        <v>123</v>
      </c>
      <c r="G6" s="34" t="s">
        <v>123</v>
      </c>
      <c r="H6" s="34" t="s">
        <v>123</v>
      </c>
      <c r="I6" s="34" t="s">
        <v>123</v>
      </c>
      <c r="J6" s="34" t="s">
        <v>123</v>
      </c>
      <c r="K6" s="34" t="s">
        <v>123</v>
      </c>
      <c r="L6" s="235"/>
      <c r="M6" s="242" t="str">
        <f t="shared" si="2"/>
        <v>AB</v>
      </c>
      <c r="N6" s="242" t="str">
        <f t="shared" si="3"/>
        <v>AB</v>
      </c>
      <c r="O6" s="242" t="str">
        <f t="shared" si="4"/>
        <v>AB</v>
      </c>
      <c r="P6" s="242" t="str">
        <f t="shared" si="5"/>
        <v>AB</v>
      </c>
      <c r="Q6" s="242" t="str">
        <f t="shared" si="6"/>
        <v>AB</v>
      </c>
      <c r="R6" s="242" t="str">
        <f t="shared" si="7"/>
        <v>AB</v>
      </c>
      <c r="S6" s="242" t="str">
        <f t="shared" si="8"/>
        <v>AB</v>
      </c>
      <c r="V6" s="189">
        <v>1</v>
      </c>
    </row>
    <row r="7" spans="1:22" ht="19.5" customHeight="1" x14ac:dyDescent="0.2">
      <c r="A7" s="41">
        <f>IF('વિદ્યાર્થી માહિતી'!A5="","",'વિદ્યાર્થી માહિતી'!A5)</f>
        <v>4</v>
      </c>
      <c r="B7" s="41">
        <f>IF('વિદ્યાર્થી માહિતી'!B5="","",'વિદ્યાર્થી માહિતી'!B5)</f>
        <v>904</v>
      </c>
      <c r="C7" s="52" t="str">
        <f>IF('વિદ્યાર્થી માહિતી'!C5="","",'વિદ્યાર્થી માહિતી'!C5)</f>
        <v xml:space="preserve">શાંતિબેન પરમાર </v>
      </c>
      <c r="D7" s="42" t="str">
        <f>IF('વિદ્યાર્થી માહિતી'!C5="","",'વિદ્યાર્થી માહિતી'!H5)</f>
        <v>LEFT</v>
      </c>
      <c r="E7" s="34" t="s">
        <v>122</v>
      </c>
      <c r="F7" s="34" t="s">
        <v>122</v>
      </c>
      <c r="G7" s="34" t="s">
        <v>122</v>
      </c>
      <c r="H7" s="34" t="s">
        <v>122</v>
      </c>
      <c r="I7" s="34" t="s">
        <v>122</v>
      </c>
      <c r="J7" s="34" t="s">
        <v>122</v>
      </c>
      <c r="K7" s="34" t="s">
        <v>122</v>
      </c>
      <c r="L7" s="235"/>
      <c r="M7" s="242" t="str">
        <f t="shared" si="2"/>
        <v>LEFT</v>
      </c>
      <c r="N7" s="242" t="str">
        <f t="shared" si="3"/>
        <v>LEFT</v>
      </c>
      <c r="O7" s="242" t="str">
        <f t="shared" si="4"/>
        <v>LEFT</v>
      </c>
      <c r="P7" s="242" t="str">
        <f t="shared" si="5"/>
        <v>LEFT</v>
      </c>
      <c r="Q7" s="242" t="str">
        <f t="shared" si="6"/>
        <v>LEFT</v>
      </c>
      <c r="R7" s="242" t="str">
        <f t="shared" si="7"/>
        <v>LEFT</v>
      </c>
      <c r="S7" s="242" t="str">
        <f t="shared" si="8"/>
        <v>LEFT</v>
      </c>
      <c r="V7" s="189">
        <v>2</v>
      </c>
    </row>
    <row r="8" spans="1:22" ht="19.5" customHeight="1" x14ac:dyDescent="0.2">
      <c r="A8" s="41">
        <f>IF('વિદ્યાર્થી માહિતી'!A6="","",'વિદ્યાર્થી માહિતી'!A6)</f>
        <v>5</v>
      </c>
      <c r="B8" s="41">
        <f>IF('વિદ્યાર્થી માહિતી'!B6="","",'વિદ્યાર્થી માહિતી'!B6)</f>
        <v>905</v>
      </c>
      <c r="C8" s="52" t="str">
        <f>IF('વિદ્યાર્થી માહિતી'!C6="","",'વિદ્યાર્થી માહિતી'!C6)</f>
        <v xml:space="preserve">મૌલીકાબા વાળા </v>
      </c>
      <c r="D8" s="42" t="str">
        <f>IF('વિદ્યાર્થી માહિતી'!C6="","",'વિદ્યાર્થી માહિતી'!H6)</f>
        <v>YES</v>
      </c>
      <c r="E8" s="34">
        <v>12</v>
      </c>
      <c r="F8" s="34">
        <v>15</v>
      </c>
      <c r="G8" s="34">
        <v>23</v>
      </c>
      <c r="H8" s="34">
        <v>19</v>
      </c>
      <c r="I8" s="34">
        <v>15</v>
      </c>
      <c r="J8" s="34">
        <v>14</v>
      </c>
      <c r="K8" s="34">
        <v>15</v>
      </c>
      <c r="L8" s="235"/>
      <c r="M8" s="242">
        <f t="shared" si="2"/>
        <v>2.4</v>
      </c>
      <c r="N8" s="242">
        <f t="shared" si="3"/>
        <v>3</v>
      </c>
      <c r="O8" s="242">
        <f t="shared" si="4"/>
        <v>4.5999999999999996</v>
      </c>
      <c r="P8" s="242">
        <f t="shared" si="5"/>
        <v>3.8</v>
      </c>
      <c r="Q8" s="242">
        <f t="shared" si="6"/>
        <v>3</v>
      </c>
      <c r="R8" s="242">
        <f t="shared" si="7"/>
        <v>2.8</v>
      </c>
      <c r="S8" s="242">
        <f t="shared" si="8"/>
        <v>3</v>
      </c>
      <c r="V8" s="189">
        <v>3</v>
      </c>
    </row>
    <row r="9" spans="1:22" ht="19.5" customHeight="1" x14ac:dyDescent="0.2">
      <c r="A9" s="41">
        <f>IF('વિદ્યાર્થી માહિતી'!A7="","",'વિદ્યાર્થી માહિતી'!A7)</f>
        <v>6</v>
      </c>
      <c r="B9" s="41" t="str">
        <f>IF('વિદ્યાર્થી માહિતી'!B7="","",'વિદ્યાર્થી માહિતી'!B7)</f>
        <v/>
      </c>
      <c r="C9" s="52" t="str">
        <f>IF('વિદ્યાર્થી માહિતી'!C7="","",'વિદ્યાર્થી માહિતી'!C7)</f>
        <v/>
      </c>
      <c r="D9" s="42" t="str">
        <f>IF('વિદ્યાર્થી માહિતી'!C7="","",'વિદ્યાર્થી માહિતી'!H7)</f>
        <v/>
      </c>
      <c r="E9" s="34"/>
      <c r="F9" s="34"/>
      <c r="G9" s="34"/>
      <c r="H9" s="34"/>
      <c r="I9" s="34"/>
      <c r="J9" s="34"/>
      <c r="K9" s="34"/>
      <c r="L9" s="235"/>
      <c r="M9" s="242" t="str">
        <f t="shared" si="2"/>
        <v/>
      </c>
      <c r="N9" s="242" t="str">
        <f t="shared" si="3"/>
        <v/>
      </c>
      <c r="O9" s="242" t="str">
        <f t="shared" si="4"/>
        <v/>
      </c>
      <c r="P9" s="242" t="str">
        <f t="shared" si="5"/>
        <v/>
      </c>
      <c r="Q9" s="242" t="str">
        <f t="shared" si="6"/>
        <v/>
      </c>
      <c r="R9" s="242" t="str">
        <f t="shared" si="7"/>
        <v/>
      </c>
      <c r="S9" s="242" t="str">
        <f t="shared" si="8"/>
        <v/>
      </c>
      <c r="V9" s="189">
        <v>4</v>
      </c>
    </row>
    <row r="10" spans="1:22" ht="19.5" customHeight="1" x14ac:dyDescent="0.2">
      <c r="A10" s="41">
        <f>IF('વિદ્યાર્થી માહિતી'!A8="","",'વિદ્યાર્થી માહિતી'!A8)</f>
        <v>7</v>
      </c>
      <c r="B10" s="41" t="str">
        <f>IF('વિદ્યાર્થી માહિતી'!B8="","",'વિદ્યાર્થી માહિતી'!B8)</f>
        <v/>
      </c>
      <c r="C10" s="52" t="str">
        <f>IF('વિદ્યાર્થી માહિતી'!C8="","",'વિદ્યાર્થી માહિતી'!C8)</f>
        <v/>
      </c>
      <c r="D10" s="42" t="str">
        <f>IF('વિદ્યાર્થી માહિતી'!C8="","",'વિદ્યાર્થી માહિતી'!H8)</f>
        <v/>
      </c>
      <c r="E10" s="34"/>
      <c r="F10" s="34"/>
      <c r="G10" s="34"/>
      <c r="H10" s="34"/>
      <c r="I10" s="34"/>
      <c r="J10" s="34"/>
      <c r="K10" s="34"/>
      <c r="L10" s="235"/>
      <c r="M10" s="242" t="str">
        <f t="shared" si="2"/>
        <v/>
      </c>
      <c r="N10" s="242" t="str">
        <f t="shared" si="3"/>
        <v/>
      </c>
      <c r="O10" s="242" t="str">
        <f t="shared" si="4"/>
        <v/>
      </c>
      <c r="P10" s="242" t="str">
        <f t="shared" si="5"/>
        <v/>
      </c>
      <c r="Q10" s="242" t="str">
        <f t="shared" si="6"/>
        <v/>
      </c>
      <c r="R10" s="242" t="str">
        <f t="shared" si="7"/>
        <v/>
      </c>
      <c r="S10" s="242" t="str">
        <f t="shared" si="8"/>
        <v/>
      </c>
      <c r="V10" s="189">
        <v>5</v>
      </c>
    </row>
    <row r="11" spans="1:22" ht="19.5" customHeight="1" x14ac:dyDescent="0.2">
      <c r="A11" s="41">
        <f>IF('વિદ્યાર્થી માહિતી'!A9="","",'વિદ્યાર્થી માહિતી'!A9)</f>
        <v>8</v>
      </c>
      <c r="B11" s="41" t="str">
        <f>IF('વિદ્યાર્થી માહિતી'!B9="","",'વિદ્યાર્થી માહિતી'!B9)</f>
        <v/>
      </c>
      <c r="C11" s="52" t="str">
        <f>IF('વિદ્યાર્થી માહિતી'!C9="","",'વિદ્યાર્થી માહિતી'!C9)</f>
        <v/>
      </c>
      <c r="D11" s="42" t="str">
        <f>IF('વિદ્યાર્થી માહિતી'!C9="","",'વિદ્યાર્થી માહિતી'!H9)</f>
        <v/>
      </c>
      <c r="E11" s="34"/>
      <c r="F11" s="34"/>
      <c r="G11" s="34"/>
      <c r="H11" s="34"/>
      <c r="I11" s="34"/>
      <c r="J11" s="34"/>
      <c r="K11" s="34"/>
      <c r="L11" s="235"/>
      <c r="M11" s="242" t="str">
        <f t="shared" si="2"/>
        <v/>
      </c>
      <c r="N11" s="242" t="str">
        <f t="shared" si="3"/>
        <v/>
      </c>
      <c r="O11" s="242" t="str">
        <f t="shared" si="4"/>
        <v/>
      </c>
      <c r="P11" s="242" t="str">
        <f t="shared" si="5"/>
        <v/>
      </c>
      <c r="Q11" s="242" t="str">
        <f t="shared" si="6"/>
        <v/>
      </c>
      <c r="R11" s="242" t="str">
        <f t="shared" si="7"/>
        <v/>
      </c>
      <c r="S11" s="242" t="str">
        <f t="shared" si="8"/>
        <v/>
      </c>
      <c r="V11" s="189">
        <v>6</v>
      </c>
    </row>
    <row r="12" spans="1:22" ht="19.5" customHeight="1" x14ac:dyDescent="0.2">
      <c r="A12" s="41">
        <f>IF('વિદ્યાર્થી માહિતી'!A10="","",'વિદ્યાર્થી માહિતી'!A10)</f>
        <v>9</v>
      </c>
      <c r="B12" s="41" t="str">
        <f>IF('વિદ્યાર્થી માહિતી'!B10="","",'વિદ્યાર્થી માહિતી'!B10)</f>
        <v/>
      </c>
      <c r="C12" s="52" t="str">
        <f>IF('વિદ્યાર્થી માહિતી'!C10="","",'વિદ્યાર્થી માહિતી'!C10)</f>
        <v/>
      </c>
      <c r="D12" s="42" t="str">
        <f>IF('વિદ્યાર્થી માહિતી'!C10="","",'વિદ્યાર્થી માહિતી'!H10)</f>
        <v/>
      </c>
      <c r="E12" s="34"/>
      <c r="F12" s="34"/>
      <c r="G12" s="34"/>
      <c r="H12" s="34"/>
      <c r="I12" s="34"/>
      <c r="J12" s="34"/>
      <c r="K12" s="34"/>
      <c r="L12" s="235"/>
      <c r="M12" s="242" t="str">
        <f t="shared" si="2"/>
        <v/>
      </c>
      <c r="N12" s="242" t="str">
        <f t="shared" si="3"/>
        <v/>
      </c>
      <c r="O12" s="242" t="str">
        <f t="shared" si="4"/>
        <v/>
      </c>
      <c r="P12" s="242" t="str">
        <f t="shared" si="5"/>
        <v/>
      </c>
      <c r="Q12" s="242" t="str">
        <f t="shared" si="6"/>
        <v/>
      </c>
      <c r="R12" s="242" t="str">
        <f t="shared" si="7"/>
        <v/>
      </c>
      <c r="S12" s="242" t="str">
        <f t="shared" si="8"/>
        <v/>
      </c>
      <c r="V12" s="189">
        <v>7</v>
      </c>
    </row>
    <row r="13" spans="1:22" ht="19.5" customHeight="1" x14ac:dyDescent="0.2">
      <c r="A13" s="41">
        <f>IF('વિદ્યાર્થી માહિતી'!A11="","",'વિદ્યાર્થી માહિતી'!A11)</f>
        <v>10</v>
      </c>
      <c r="B13" s="41" t="str">
        <f>IF('વિદ્યાર્થી માહિતી'!B11="","",'વિદ્યાર્થી માહિતી'!B11)</f>
        <v/>
      </c>
      <c r="C13" s="52" t="str">
        <f>IF('વિદ્યાર્થી માહિતી'!C11="","",'વિદ્યાર્થી માહિતી'!C11)</f>
        <v/>
      </c>
      <c r="D13" s="42" t="str">
        <f>IF('વિદ્યાર્થી માહિતી'!C11="","",'વિદ્યાર્થી માહિતી'!H11)</f>
        <v/>
      </c>
      <c r="E13" s="34"/>
      <c r="F13" s="34"/>
      <c r="G13" s="34"/>
      <c r="H13" s="34"/>
      <c r="I13" s="34"/>
      <c r="J13" s="34"/>
      <c r="K13" s="34"/>
      <c r="L13" s="235"/>
      <c r="M13" s="242" t="str">
        <f t="shared" si="2"/>
        <v/>
      </c>
      <c r="N13" s="242" t="str">
        <f t="shared" si="3"/>
        <v/>
      </c>
      <c r="O13" s="242" t="str">
        <f t="shared" si="4"/>
        <v/>
      </c>
      <c r="P13" s="242" t="str">
        <f t="shared" si="5"/>
        <v/>
      </c>
      <c r="Q13" s="242" t="str">
        <f t="shared" si="6"/>
        <v/>
      </c>
      <c r="R13" s="242" t="str">
        <f t="shared" si="7"/>
        <v/>
      </c>
      <c r="S13" s="242" t="str">
        <f t="shared" si="8"/>
        <v/>
      </c>
      <c r="V13" s="189">
        <v>8</v>
      </c>
    </row>
    <row r="14" spans="1:22" ht="19.5" customHeight="1" x14ac:dyDescent="0.2">
      <c r="A14" s="41">
        <f>IF('વિદ્યાર્થી માહિતી'!A12="","",'વિદ્યાર્થી માહિતી'!A12)</f>
        <v>11</v>
      </c>
      <c r="B14" s="41" t="str">
        <f>IF('વિદ્યાર્થી માહિતી'!B12="","",'વિદ્યાર્થી માહિતી'!B12)</f>
        <v/>
      </c>
      <c r="C14" s="52" t="str">
        <f>IF('વિદ્યાર્થી માહિતી'!C12="","",'વિદ્યાર્થી માહિતી'!C12)</f>
        <v/>
      </c>
      <c r="D14" s="42" t="str">
        <f>IF('વિદ્યાર્થી માહિતી'!C12="","",'વિદ્યાર્થી માહિતી'!H12)</f>
        <v/>
      </c>
      <c r="E14" s="34"/>
      <c r="F14" s="34"/>
      <c r="G14" s="34"/>
      <c r="H14" s="34"/>
      <c r="I14" s="34"/>
      <c r="J14" s="34"/>
      <c r="K14" s="34"/>
      <c r="L14" s="235"/>
      <c r="M14" s="242" t="str">
        <f t="shared" si="2"/>
        <v/>
      </c>
      <c r="N14" s="242" t="str">
        <f t="shared" si="3"/>
        <v/>
      </c>
      <c r="O14" s="242" t="str">
        <f t="shared" si="4"/>
        <v/>
      </c>
      <c r="P14" s="242" t="str">
        <f t="shared" si="5"/>
        <v/>
      </c>
      <c r="Q14" s="242" t="str">
        <f t="shared" si="6"/>
        <v/>
      </c>
      <c r="R14" s="242" t="str">
        <f t="shared" si="7"/>
        <v/>
      </c>
      <c r="S14" s="242" t="str">
        <f t="shared" si="8"/>
        <v/>
      </c>
      <c r="V14" s="189">
        <v>9</v>
      </c>
    </row>
    <row r="15" spans="1:22" ht="19.5" customHeight="1" x14ac:dyDescent="0.2">
      <c r="A15" s="41">
        <f>IF('વિદ્યાર્થી માહિતી'!A13="","",'વિદ્યાર્થી માહિતી'!A13)</f>
        <v>12</v>
      </c>
      <c r="B15" s="41" t="str">
        <f>IF('વિદ્યાર્થી માહિતી'!B13="","",'વિદ્યાર્થી માહિતી'!B13)</f>
        <v/>
      </c>
      <c r="C15" s="52" t="str">
        <f>IF('વિદ્યાર્થી માહિતી'!C13="","",'વિદ્યાર્થી માહિતી'!C13)</f>
        <v/>
      </c>
      <c r="D15" s="42" t="str">
        <f>IF('વિદ્યાર્થી માહિતી'!C13="","",'વિદ્યાર્થી માહિતી'!H13)</f>
        <v/>
      </c>
      <c r="E15" s="34"/>
      <c r="F15" s="34"/>
      <c r="G15" s="34"/>
      <c r="H15" s="34"/>
      <c r="I15" s="34"/>
      <c r="J15" s="34"/>
      <c r="K15" s="34"/>
      <c r="L15" s="235"/>
      <c r="M15" s="242" t="str">
        <f t="shared" si="2"/>
        <v/>
      </c>
      <c r="N15" s="242" t="str">
        <f t="shared" si="3"/>
        <v/>
      </c>
      <c r="O15" s="242" t="str">
        <f t="shared" si="4"/>
        <v/>
      </c>
      <c r="P15" s="242" t="str">
        <f t="shared" si="5"/>
        <v/>
      </c>
      <c r="Q15" s="242" t="str">
        <f t="shared" si="6"/>
        <v/>
      </c>
      <c r="R15" s="242" t="str">
        <f t="shared" si="7"/>
        <v/>
      </c>
      <c r="S15" s="242" t="str">
        <f t="shared" si="8"/>
        <v/>
      </c>
      <c r="V15" s="189">
        <v>10</v>
      </c>
    </row>
    <row r="16" spans="1:22" ht="19.5" customHeight="1" x14ac:dyDescent="0.2">
      <c r="A16" s="41">
        <f>IF('વિદ્યાર્થી માહિતી'!A14="","",'વિદ્યાર્થી માહિતી'!A14)</f>
        <v>13</v>
      </c>
      <c r="B16" s="41" t="str">
        <f>IF('વિદ્યાર્થી માહિતી'!B14="","",'વિદ્યાર્થી માહિતી'!B14)</f>
        <v/>
      </c>
      <c r="C16" s="52" t="str">
        <f>IF('વિદ્યાર્થી માહિતી'!C14="","",'વિદ્યાર્થી માહિતી'!C14)</f>
        <v/>
      </c>
      <c r="D16" s="42" t="str">
        <f>IF('વિદ્યાર્થી માહિતી'!C14="","",'વિદ્યાર્થી માહિતી'!H14)</f>
        <v/>
      </c>
      <c r="E16" s="34"/>
      <c r="F16" s="34"/>
      <c r="G16" s="34"/>
      <c r="H16" s="34"/>
      <c r="I16" s="34"/>
      <c r="J16" s="34"/>
      <c r="K16" s="34"/>
      <c r="L16" s="235"/>
      <c r="M16" s="242" t="str">
        <f t="shared" si="2"/>
        <v/>
      </c>
      <c r="N16" s="242" t="str">
        <f t="shared" si="3"/>
        <v/>
      </c>
      <c r="O16" s="242" t="str">
        <f t="shared" si="4"/>
        <v/>
      </c>
      <c r="P16" s="242" t="str">
        <f t="shared" si="5"/>
        <v/>
      </c>
      <c r="Q16" s="242" t="str">
        <f t="shared" si="6"/>
        <v/>
      </c>
      <c r="R16" s="242" t="str">
        <f t="shared" si="7"/>
        <v/>
      </c>
      <c r="S16" s="242" t="str">
        <f t="shared" si="8"/>
        <v/>
      </c>
      <c r="V16" s="189">
        <v>11</v>
      </c>
    </row>
    <row r="17" spans="1:22" ht="19.5" customHeight="1" x14ac:dyDescent="0.2">
      <c r="A17" s="41">
        <f>IF('વિદ્યાર્થી માહિતી'!A15="","",'વિદ્યાર્થી માહિતી'!A15)</f>
        <v>14</v>
      </c>
      <c r="B17" s="41" t="str">
        <f>IF('વિદ્યાર્થી માહિતી'!B15="","",'વિદ્યાર્થી માહિતી'!B15)</f>
        <v/>
      </c>
      <c r="C17" s="52" t="str">
        <f>IF('વિદ્યાર્થી માહિતી'!C15="","",'વિદ્યાર્થી માહિતી'!C15)</f>
        <v/>
      </c>
      <c r="D17" s="42" t="str">
        <f>IF('વિદ્યાર્થી માહિતી'!C15="","",'વિદ્યાર્થી માહિતી'!H15)</f>
        <v/>
      </c>
      <c r="E17" s="34"/>
      <c r="F17" s="34"/>
      <c r="G17" s="34"/>
      <c r="H17" s="34"/>
      <c r="I17" s="34"/>
      <c r="J17" s="34"/>
      <c r="K17" s="34"/>
      <c r="L17" s="235"/>
      <c r="M17" s="242" t="str">
        <f t="shared" si="2"/>
        <v/>
      </c>
      <c r="N17" s="242" t="str">
        <f t="shared" si="3"/>
        <v/>
      </c>
      <c r="O17" s="242" t="str">
        <f t="shared" si="4"/>
        <v/>
      </c>
      <c r="P17" s="242" t="str">
        <f t="shared" si="5"/>
        <v/>
      </c>
      <c r="Q17" s="242" t="str">
        <f t="shared" si="6"/>
        <v/>
      </c>
      <c r="R17" s="242" t="str">
        <f t="shared" si="7"/>
        <v/>
      </c>
      <c r="S17" s="242" t="str">
        <f t="shared" si="8"/>
        <v/>
      </c>
      <c r="V17" s="189">
        <v>12</v>
      </c>
    </row>
    <row r="18" spans="1:22" ht="19.5" customHeight="1" x14ac:dyDescent="0.2">
      <c r="A18" s="41">
        <f>IF('વિદ્યાર્થી માહિતી'!A16="","",'વિદ્યાર્થી માહિતી'!A16)</f>
        <v>15</v>
      </c>
      <c r="B18" s="41" t="str">
        <f>IF('વિદ્યાર્થી માહિતી'!B16="","",'વિદ્યાર્થી માહિતી'!B16)</f>
        <v/>
      </c>
      <c r="C18" s="52" t="str">
        <f>IF('વિદ્યાર્થી માહિતી'!C16="","",'વિદ્યાર્થી માહિતી'!C16)</f>
        <v/>
      </c>
      <c r="D18" s="42" t="str">
        <f>IF('વિદ્યાર્થી માહિતી'!C16="","",'વિદ્યાર્થી માહિતી'!H16)</f>
        <v/>
      </c>
      <c r="E18" s="34"/>
      <c r="F18" s="34"/>
      <c r="G18" s="34"/>
      <c r="H18" s="34"/>
      <c r="I18" s="34"/>
      <c r="J18" s="34"/>
      <c r="K18" s="34"/>
      <c r="L18" s="235"/>
      <c r="M18" s="242" t="str">
        <f t="shared" si="2"/>
        <v/>
      </c>
      <c r="N18" s="242" t="str">
        <f t="shared" si="3"/>
        <v/>
      </c>
      <c r="O18" s="242" t="str">
        <f t="shared" si="4"/>
        <v/>
      </c>
      <c r="P18" s="242" t="str">
        <f t="shared" si="5"/>
        <v/>
      </c>
      <c r="Q18" s="242" t="str">
        <f t="shared" si="6"/>
        <v/>
      </c>
      <c r="R18" s="242" t="str">
        <f t="shared" si="7"/>
        <v/>
      </c>
      <c r="S18" s="242" t="str">
        <f t="shared" si="8"/>
        <v/>
      </c>
      <c r="V18" s="189">
        <v>13</v>
      </c>
    </row>
    <row r="19" spans="1:22" ht="19.5" customHeight="1" x14ac:dyDescent="0.2">
      <c r="A19" s="41">
        <f>IF('વિદ્યાર્થી માહિતી'!A17="","",'વિદ્યાર્થી માહિતી'!A17)</f>
        <v>16</v>
      </c>
      <c r="B19" s="41" t="str">
        <f>IF('વિદ્યાર્થી માહિતી'!B17="","",'વિદ્યાર્થી માહિતી'!B17)</f>
        <v/>
      </c>
      <c r="C19" s="52" t="str">
        <f>IF('વિદ્યાર્થી માહિતી'!C17="","",'વિદ્યાર્થી માહિતી'!C17)</f>
        <v/>
      </c>
      <c r="D19" s="42" t="str">
        <f>IF('વિદ્યાર્થી માહિતી'!C17="","",'વિદ્યાર્થી માહિતી'!H17)</f>
        <v/>
      </c>
      <c r="E19" s="34"/>
      <c r="F19" s="34"/>
      <c r="G19" s="34"/>
      <c r="H19" s="34"/>
      <c r="I19" s="34"/>
      <c r="J19" s="34"/>
      <c r="K19" s="34"/>
      <c r="L19" s="235"/>
      <c r="M19" s="242" t="str">
        <f t="shared" si="2"/>
        <v/>
      </c>
      <c r="N19" s="242" t="str">
        <f t="shared" si="3"/>
        <v/>
      </c>
      <c r="O19" s="242" t="str">
        <f t="shared" si="4"/>
        <v/>
      </c>
      <c r="P19" s="242" t="str">
        <f t="shared" si="5"/>
        <v/>
      </c>
      <c r="Q19" s="242" t="str">
        <f t="shared" si="6"/>
        <v/>
      </c>
      <c r="R19" s="242" t="str">
        <f t="shared" si="7"/>
        <v/>
      </c>
      <c r="S19" s="242" t="str">
        <f t="shared" si="8"/>
        <v/>
      </c>
      <c r="V19" s="189">
        <v>14</v>
      </c>
    </row>
    <row r="20" spans="1:22" ht="19.5" customHeight="1" x14ac:dyDescent="0.2">
      <c r="A20" s="41">
        <f>IF('વિદ્યાર્થી માહિતી'!A18="","",'વિદ્યાર્થી માહિતી'!A18)</f>
        <v>17</v>
      </c>
      <c r="B20" s="41" t="str">
        <f>IF('વિદ્યાર્થી માહિતી'!B18="","",'વિદ્યાર્થી માહિતી'!B18)</f>
        <v/>
      </c>
      <c r="C20" s="52" t="str">
        <f>IF('વિદ્યાર્થી માહિતી'!C18="","",'વિદ્યાર્થી માહિતી'!C18)</f>
        <v/>
      </c>
      <c r="D20" s="42" t="str">
        <f>IF('વિદ્યાર્થી માહિતી'!C18="","",'વિદ્યાર્થી માહિતી'!H18)</f>
        <v/>
      </c>
      <c r="E20" s="34"/>
      <c r="F20" s="34"/>
      <c r="G20" s="34"/>
      <c r="H20" s="34"/>
      <c r="I20" s="34"/>
      <c r="J20" s="34"/>
      <c r="K20" s="34"/>
      <c r="L20" s="235"/>
      <c r="M20" s="242" t="str">
        <f t="shared" si="2"/>
        <v/>
      </c>
      <c r="N20" s="242" t="str">
        <f t="shared" si="3"/>
        <v/>
      </c>
      <c r="O20" s="242" t="str">
        <f t="shared" si="4"/>
        <v/>
      </c>
      <c r="P20" s="242" t="str">
        <f t="shared" si="5"/>
        <v/>
      </c>
      <c r="Q20" s="242" t="str">
        <f t="shared" si="6"/>
        <v/>
      </c>
      <c r="R20" s="242" t="str">
        <f t="shared" si="7"/>
        <v/>
      </c>
      <c r="S20" s="242" t="str">
        <f t="shared" si="8"/>
        <v/>
      </c>
      <c r="V20" s="189">
        <v>15</v>
      </c>
    </row>
    <row r="21" spans="1:22" ht="19.5" customHeight="1" x14ac:dyDescent="0.2">
      <c r="A21" s="41">
        <f>IF('વિદ્યાર્થી માહિતી'!A19="","",'વિદ્યાર્થી માહિતી'!A19)</f>
        <v>18</v>
      </c>
      <c r="B21" s="41" t="str">
        <f>IF('વિદ્યાર્થી માહિતી'!B19="","",'વિદ્યાર્થી માહિતી'!B19)</f>
        <v/>
      </c>
      <c r="C21" s="52" t="str">
        <f>IF('વિદ્યાર્થી માહિતી'!C19="","",'વિદ્યાર્થી માહિતી'!C19)</f>
        <v/>
      </c>
      <c r="D21" s="42" t="str">
        <f>IF('વિદ્યાર્થી માહિતી'!C19="","",'વિદ્યાર્થી માહિતી'!H19)</f>
        <v/>
      </c>
      <c r="E21" s="34"/>
      <c r="F21" s="34"/>
      <c r="G21" s="34"/>
      <c r="H21" s="34"/>
      <c r="I21" s="34"/>
      <c r="J21" s="34"/>
      <c r="K21" s="34"/>
      <c r="L21" s="235"/>
      <c r="M21" s="242" t="str">
        <f t="shared" si="2"/>
        <v/>
      </c>
      <c r="N21" s="242" t="str">
        <f t="shared" si="3"/>
        <v/>
      </c>
      <c r="O21" s="242" t="str">
        <f t="shared" si="4"/>
        <v/>
      </c>
      <c r="P21" s="242" t="str">
        <f t="shared" si="5"/>
        <v/>
      </c>
      <c r="Q21" s="242" t="str">
        <f t="shared" si="6"/>
        <v/>
      </c>
      <c r="R21" s="242" t="str">
        <f t="shared" si="7"/>
        <v/>
      </c>
      <c r="S21" s="242" t="str">
        <f t="shared" si="8"/>
        <v/>
      </c>
      <c r="V21" s="189">
        <v>16</v>
      </c>
    </row>
    <row r="22" spans="1:22" ht="19.5" customHeight="1" x14ac:dyDescent="0.2">
      <c r="A22" s="41">
        <f>IF('વિદ્યાર્થી માહિતી'!A20="","",'વિદ્યાર્થી માહિતી'!A20)</f>
        <v>19</v>
      </c>
      <c r="B22" s="41" t="str">
        <f>IF('વિદ્યાર્થી માહિતી'!B20="","",'વિદ્યાર્થી માહિતી'!B20)</f>
        <v/>
      </c>
      <c r="C22" s="52" t="str">
        <f>IF('વિદ્યાર્થી માહિતી'!C20="","",'વિદ્યાર્થી માહિતી'!C20)</f>
        <v/>
      </c>
      <c r="D22" s="42" t="str">
        <f>IF('વિદ્યાર્થી માહિતી'!C20="","",'વિદ્યાર્થી માહિતી'!H20)</f>
        <v/>
      </c>
      <c r="E22" s="34"/>
      <c r="F22" s="34"/>
      <c r="G22" s="34"/>
      <c r="H22" s="34"/>
      <c r="I22" s="34"/>
      <c r="J22" s="34"/>
      <c r="K22" s="34"/>
      <c r="L22" s="235"/>
      <c r="M22" s="242" t="str">
        <f t="shared" si="2"/>
        <v/>
      </c>
      <c r="N22" s="242" t="str">
        <f t="shared" si="3"/>
        <v/>
      </c>
      <c r="O22" s="242" t="str">
        <f t="shared" si="4"/>
        <v/>
      </c>
      <c r="P22" s="242" t="str">
        <f t="shared" si="5"/>
        <v/>
      </c>
      <c r="Q22" s="242" t="str">
        <f t="shared" si="6"/>
        <v/>
      </c>
      <c r="R22" s="242" t="str">
        <f t="shared" si="7"/>
        <v/>
      </c>
      <c r="S22" s="242" t="str">
        <f t="shared" si="8"/>
        <v/>
      </c>
      <c r="V22" s="189">
        <v>17</v>
      </c>
    </row>
    <row r="23" spans="1:22" ht="19.5" customHeight="1" x14ac:dyDescent="0.2">
      <c r="A23" s="41">
        <f>IF('વિદ્યાર્થી માહિતી'!A21="","",'વિદ્યાર્થી માહિતી'!A21)</f>
        <v>20</v>
      </c>
      <c r="B23" s="41" t="str">
        <f>IF('વિદ્યાર્થી માહિતી'!B21="","",'વિદ્યાર્થી માહિતી'!B21)</f>
        <v/>
      </c>
      <c r="C23" s="52" t="str">
        <f>IF('વિદ્યાર્થી માહિતી'!C21="","",'વિદ્યાર્થી માહિતી'!C21)</f>
        <v/>
      </c>
      <c r="D23" s="42" t="str">
        <f>IF('વિદ્યાર્થી માહિતી'!C21="","",'વિદ્યાર્થી માહિતી'!H21)</f>
        <v/>
      </c>
      <c r="E23" s="34"/>
      <c r="F23" s="34"/>
      <c r="G23" s="34"/>
      <c r="H23" s="34"/>
      <c r="I23" s="34"/>
      <c r="J23" s="34"/>
      <c r="K23" s="34"/>
      <c r="L23" s="235"/>
      <c r="M23" s="242" t="str">
        <f t="shared" si="2"/>
        <v/>
      </c>
      <c r="N23" s="242" t="str">
        <f t="shared" si="3"/>
        <v/>
      </c>
      <c r="O23" s="242" t="str">
        <f t="shared" si="4"/>
        <v/>
      </c>
      <c r="P23" s="242" t="str">
        <f t="shared" si="5"/>
        <v/>
      </c>
      <c r="Q23" s="242" t="str">
        <f t="shared" si="6"/>
        <v/>
      </c>
      <c r="R23" s="242" t="str">
        <f t="shared" si="7"/>
        <v/>
      </c>
      <c r="S23" s="242" t="str">
        <f t="shared" si="8"/>
        <v/>
      </c>
      <c r="V23" s="189">
        <v>18</v>
      </c>
    </row>
    <row r="24" spans="1:22" ht="19.5" customHeight="1" x14ac:dyDescent="0.2">
      <c r="A24" s="41">
        <f>IF('વિદ્યાર્થી માહિતી'!A22="","",'વિદ્યાર્થી માહિતી'!A22)</f>
        <v>21</v>
      </c>
      <c r="B24" s="41" t="str">
        <f>IF('વિદ્યાર્થી માહિતી'!B22="","",'વિદ્યાર્થી માહિતી'!B22)</f>
        <v/>
      </c>
      <c r="C24" s="52" t="str">
        <f>IF('વિદ્યાર્થી માહિતી'!C22="","",'વિદ્યાર્થી માહિતી'!C22)</f>
        <v/>
      </c>
      <c r="D24" s="42" t="str">
        <f>IF('વિદ્યાર્થી માહિતી'!C22="","",'વિદ્યાર્થી માહિતી'!H22)</f>
        <v/>
      </c>
      <c r="E24" s="34"/>
      <c r="F24" s="34"/>
      <c r="G24" s="34"/>
      <c r="H24" s="34"/>
      <c r="I24" s="34"/>
      <c r="J24" s="34"/>
      <c r="K24" s="34"/>
      <c r="L24" s="235"/>
      <c r="M24" s="242" t="str">
        <f t="shared" si="2"/>
        <v/>
      </c>
      <c r="N24" s="242" t="str">
        <f t="shared" si="3"/>
        <v/>
      </c>
      <c r="O24" s="242" t="str">
        <f t="shared" si="4"/>
        <v/>
      </c>
      <c r="P24" s="242" t="str">
        <f t="shared" si="5"/>
        <v/>
      </c>
      <c r="Q24" s="242" t="str">
        <f t="shared" si="6"/>
        <v/>
      </c>
      <c r="R24" s="242" t="str">
        <f t="shared" si="7"/>
        <v/>
      </c>
      <c r="S24" s="242" t="str">
        <f t="shared" si="8"/>
        <v/>
      </c>
      <c r="V24" s="189">
        <v>19</v>
      </c>
    </row>
    <row r="25" spans="1:22" ht="19.5" customHeight="1" x14ac:dyDescent="0.2">
      <c r="A25" s="41">
        <f>IF('વિદ્યાર્થી માહિતી'!A23="","",'વિદ્યાર્થી માહિતી'!A23)</f>
        <v>22</v>
      </c>
      <c r="B25" s="41" t="str">
        <f>IF('વિદ્યાર્થી માહિતી'!B23="","",'વિદ્યાર્થી માહિતી'!B23)</f>
        <v/>
      </c>
      <c r="C25" s="52" t="str">
        <f>IF('વિદ્યાર્થી માહિતી'!C23="","",'વિદ્યાર્થી માહિતી'!C23)</f>
        <v/>
      </c>
      <c r="D25" s="42" t="str">
        <f>IF('વિદ્યાર્થી માહિતી'!C23="","",'વિદ્યાર્થી માહિતી'!H23)</f>
        <v/>
      </c>
      <c r="E25" s="34"/>
      <c r="F25" s="34"/>
      <c r="G25" s="34"/>
      <c r="H25" s="34"/>
      <c r="I25" s="34"/>
      <c r="J25" s="34"/>
      <c r="K25" s="34"/>
      <c r="L25" s="235"/>
      <c r="M25" s="242" t="str">
        <f t="shared" si="2"/>
        <v/>
      </c>
      <c r="N25" s="242" t="str">
        <f t="shared" si="3"/>
        <v/>
      </c>
      <c r="O25" s="242" t="str">
        <f t="shared" si="4"/>
        <v/>
      </c>
      <c r="P25" s="242" t="str">
        <f t="shared" si="5"/>
        <v/>
      </c>
      <c r="Q25" s="242" t="str">
        <f t="shared" si="6"/>
        <v/>
      </c>
      <c r="R25" s="242" t="str">
        <f t="shared" si="7"/>
        <v/>
      </c>
      <c r="S25" s="242" t="str">
        <f t="shared" si="8"/>
        <v/>
      </c>
      <c r="V25" s="189">
        <v>20</v>
      </c>
    </row>
    <row r="26" spans="1:22" ht="19.5" customHeight="1" x14ac:dyDescent="0.2">
      <c r="A26" s="41">
        <f>IF('વિદ્યાર્થી માહિતી'!A24="","",'વિદ્યાર્થી માહિતી'!A24)</f>
        <v>23</v>
      </c>
      <c r="B26" s="41" t="str">
        <f>IF('વિદ્યાર્થી માહિતી'!B24="","",'વિદ્યાર્થી માહિતી'!B24)</f>
        <v/>
      </c>
      <c r="C26" s="52" t="str">
        <f>IF('વિદ્યાર્થી માહિતી'!C24="","",'વિદ્યાર્થી માહિતી'!C24)</f>
        <v/>
      </c>
      <c r="D26" s="42" t="str">
        <f>IF('વિદ્યાર્થી માહિતી'!C24="","",'વિદ્યાર્થી માહિતી'!H24)</f>
        <v/>
      </c>
      <c r="E26" s="34"/>
      <c r="F26" s="34"/>
      <c r="G26" s="34"/>
      <c r="H26" s="34"/>
      <c r="I26" s="34"/>
      <c r="J26" s="34"/>
      <c r="K26" s="34"/>
      <c r="L26" s="235"/>
      <c r="M26" s="242" t="str">
        <f t="shared" si="2"/>
        <v/>
      </c>
      <c r="N26" s="242" t="str">
        <f t="shared" si="3"/>
        <v/>
      </c>
      <c r="O26" s="242" t="str">
        <f t="shared" si="4"/>
        <v/>
      </c>
      <c r="P26" s="242" t="str">
        <f t="shared" si="5"/>
        <v/>
      </c>
      <c r="Q26" s="242" t="str">
        <f t="shared" si="6"/>
        <v/>
      </c>
      <c r="R26" s="242" t="str">
        <f t="shared" si="7"/>
        <v/>
      </c>
      <c r="S26" s="242" t="str">
        <f t="shared" si="8"/>
        <v/>
      </c>
      <c r="V26" s="189">
        <v>21</v>
      </c>
    </row>
    <row r="27" spans="1:22" ht="19.5" customHeight="1" x14ac:dyDescent="0.2">
      <c r="A27" s="41">
        <f>IF('વિદ્યાર્થી માહિતી'!A25="","",'વિદ્યાર્થી માહિતી'!A25)</f>
        <v>24</v>
      </c>
      <c r="B27" s="41" t="str">
        <f>IF('વિદ્યાર્થી માહિતી'!B25="","",'વિદ્યાર્થી માહિતી'!B25)</f>
        <v/>
      </c>
      <c r="C27" s="52" t="str">
        <f>IF('વિદ્યાર્થી માહિતી'!C25="","",'વિદ્યાર્થી માહિતી'!C25)</f>
        <v/>
      </c>
      <c r="D27" s="42" t="str">
        <f>IF('વિદ્યાર્થી માહિતી'!C25="","",'વિદ્યાર્થી માહિતી'!H25)</f>
        <v/>
      </c>
      <c r="E27" s="34"/>
      <c r="F27" s="34"/>
      <c r="G27" s="34"/>
      <c r="H27" s="34"/>
      <c r="I27" s="34"/>
      <c r="J27" s="34"/>
      <c r="K27" s="34"/>
      <c r="L27" s="235"/>
      <c r="M27" s="242" t="str">
        <f t="shared" si="2"/>
        <v/>
      </c>
      <c r="N27" s="242" t="str">
        <f t="shared" si="3"/>
        <v/>
      </c>
      <c r="O27" s="242" t="str">
        <f t="shared" si="4"/>
        <v/>
      </c>
      <c r="P27" s="242" t="str">
        <f t="shared" si="5"/>
        <v/>
      </c>
      <c r="Q27" s="242" t="str">
        <f t="shared" si="6"/>
        <v/>
      </c>
      <c r="R27" s="242" t="str">
        <f t="shared" si="7"/>
        <v/>
      </c>
      <c r="S27" s="242" t="str">
        <f t="shared" si="8"/>
        <v/>
      </c>
      <c r="V27" s="189">
        <v>22</v>
      </c>
    </row>
    <row r="28" spans="1:22" ht="19.5" customHeight="1" x14ac:dyDescent="0.2">
      <c r="A28" s="41">
        <f>IF('વિદ્યાર્થી માહિતી'!A26="","",'વિદ્યાર્થી માહિતી'!A26)</f>
        <v>25</v>
      </c>
      <c r="B28" s="41" t="str">
        <f>IF('વિદ્યાર્થી માહિતી'!B26="","",'વિદ્યાર્થી માહિતી'!B26)</f>
        <v/>
      </c>
      <c r="C28" s="52" t="str">
        <f>IF('વિદ્યાર્થી માહિતી'!C26="","",'વિદ્યાર્થી માહિતી'!C26)</f>
        <v/>
      </c>
      <c r="D28" s="42" t="str">
        <f>IF('વિદ્યાર્થી માહિતી'!C26="","",'વિદ્યાર્થી માહિતી'!H26)</f>
        <v/>
      </c>
      <c r="E28" s="34"/>
      <c r="F28" s="34"/>
      <c r="G28" s="34"/>
      <c r="H28" s="34"/>
      <c r="I28" s="34"/>
      <c r="J28" s="34"/>
      <c r="K28" s="34"/>
      <c r="L28" s="235"/>
      <c r="M28" s="242" t="str">
        <f t="shared" si="2"/>
        <v/>
      </c>
      <c r="N28" s="242" t="str">
        <f t="shared" si="3"/>
        <v/>
      </c>
      <c r="O28" s="242" t="str">
        <f t="shared" si="4"/>
        <v/>
      </c>
      <c r="P28" s="242" t="str">
        <f t="shared" si="5"/>
        <v/>
      </c>
      <c r="Q28" s="242" t="str">
        <f t="shared" si="6"/>
        <v/>
      </c>
      <c r="R28" s="242" t="str">
        <f t="shared" si="7"/>
        <v/>
      </c>
      <c r="S28" s="242" t="str">
        <f t="shared" si="8"/>
        <v/>
      </c>
      <c r="V28" s="189">
        <v>23</v>
      </c>
    </row>
    <row r="29" spans="1:22" ht="19.5" customHeight="1" x14ac:dyDescent="0.2">
      <c r="A29" s="41">
        <f>IF('વિદ્યાર્થી માહિતી'!A27="","",'વિદ્યાર્થી માહિતી'!A27)</f>
        <v>26</v>
      </c>
      <c r="B29" s="41" t="str">
        <f>IF('વિદ્યાર્થી માહિતી'!B27="","",'વિદ્યાર્થી માહિતી'!B27)</f>
        <v/>
      </c>
      <c r="C29" s="52" t="str">
        <f>IF('વિદ્યાર્થી માહિતી'!C27="","",'વિદ્યાર્થી માહિતી'!C27)</f>
        <v/>
      </c>
      <c r="D29" s="42" t="str">
        <f>IF('વિદ્યાર્થી માહિતી'!C27="","",'વિદ્યાર્થી માહિતી'!H27)</f>
        <v/>
      </c>
      <c r="E29" s="34"/>
      <c r="F29" s="34"/>
      <c r="G29" s="34"/>
      <c r="H29" s="34"/>
      <c r="I29" s="34"/>
      <c r="J29" s="34"/>
      <c r="K29" s="34"/>
      <c r="L29" s="235"/>
      <c r="M29" s="242" t="str">
        <f t="shared" si="2"/>
        <v/>
      </c>
      <c r="N29" s="242" t="str">
        <f t="shared" si="3"/>
        <v/>
      </c>
      <c r="O29" s="242" t="str">
        <f t="shared" si="4"/>
        <v/>
      </c>
      <c r="P29" s="242" t="str">
        <f t="shared" si="5"/>
        <v/>
      </c>
      <c r="Q29" s="242" t="str">
        <f t="shared" si="6"/>
        <v/>
      </c>
      <c r="R29" s="242" t="str">
        <f t="shared" si="7"/>
        <v/>
      </c>
      <c r="S29" s="242" t="str">
        <f t="shared" si="8"/>
        <v/>
      </c>
      <c r="V29" s="189">
        <v>24</v>
      </c>
    </row>
    <row r="30" spans="1:22" ht="19.5" customHeight="1" x14ac:dyDescent="0.2">
      <c r="A30" s="41">
        <f>IF('વિદ્યાર્થી માહિતી'!A28="","",'વિદ્યાર્થી માહિતી'!A28)</f>
        <v>27</v>
      </c>
      <c r="B30" s="41" t="str">
        <f>IF('વિદ્યાર્થી માહિતી'!B28="","",'વિદ્યાર્થી માહિતી'!B28)</f>
        <v/>
      </c>
      <c r="C30" s="52" t="str">
        <f>IF('વિદ્યાર્થી માહિતી'!C28="","",'વિદ્યાર્થી માહિતી'!C28)</f>
        <v/>
      </c>
      <c r="D30" s="42" t="str">
        <f>IF('વિદ્યાર્થી માહિતી'!C28="","",'વિદ્યાર્થી માહિતી'!H28)</f>
        <v/>
      </c>
      <c r="E30" s="34"/>
      <c r="F30" s="34"/>
      <c r="G30" s="34"/>
      <c r="H30" s="34"/>
      <c r="I30" s="34"/>
      <c r="J30" s="34"/>
      <c r="K30" s="34"/>
      <c r="L30" s="235"/>
      <c r="M30" s="242" t="str">
        <f t="shared" si="2"/>
        <v/>
      </c>
      <c r="N30" s="242" t="str">
        <f t="shared" si="3"/>
        <v/>
      </c>
      <c r="O30" s="242" t="str">
        <f t="shared" si="4"/>
        <v/>
      </c>
      <c r="P30" s="242" t="str">
        <f t="shared" si="5"/>
        <v/>
      </c>
      <c r="Q30" s="242" t="str">
        <f t="shared" si="6"/>
        <v/>
      </c>
      <c r="R30" s="242" t="str">
        <f t="shared" si="7"/>
        <v/>
      </c>
      <c r="S30" s="242" t="str">
        <f t="shared" si="8"/>
        <v/>
      </c>
      <c r="V30" s="189">
        <v>25</v>
      </c>
    </row>
    <row r="31" spans="1:22" ht="19.5" customHeight="1" x14ac:dyDescent="0.2">
      <c r="A31" s="41">
        <f>IF('વિદ્યાર્થી માહિતી'!A29="","",'વિદ્યાર્થી માહિતી'!A29)</f>
        <v>28</v>
      </c>
      <c r="B31" s="41" t="str">
        <f>IF('વિદ્યાર્થી માહિતી'!B29="","",'વિદ્યાર્થી માહિતી'!B29)</f>
        <v/>
      </c>
      <c r="C31" s="52" t="str">
        <f>IF('વિદ્યાર્થી માહિતી'!C29="","",'વિદ્યાર્થી માહિતી'!C29)</f>
        <v/>
      </c>
      <c r="D31" s="42" t="str">
        <f>IF('વિદ્યાર્થી માહિતી'!C29="","",'વિદ્યાર્થી માહિતી'!H29)</f>
        <v/>
      </c>
      <c r="E31" s="34"/>
      <c r="F31" s="34"/>
      <c r="G31" s="34"/>
      <c r="H31" s="34"/>
      <c r="I31" s="34"/>
      <c r="J31" s="34"/>
      <c r="K31" s="34"/>
      <c r="L31" s="235"/>
      <c r="M31" s="242" t="str">
        <f t="shared" si="2"/>
        <v/>
      </c>
      <c r="N31" s="242" t="str">
        <f t="shared" si="3"/>
        <v/>
      </c>
      <c r="O31" s="242" t="str">
        <f t="shared" si="4"/>
        <v/>
      </c>
      <c r="P31" s="242" t="str">
        <f t="shared" si="5"/>
        <v/>
      </c>
      <c r="Q31" s="242" t="str">
        <f t="shared" si="6"/>
        <v/>
      </c>
      <c r="R31" s="242" t="str">
        <f t="shared" si="7"/>
        <v/>
      </c>
      <c r="S31" s="242" t="str">
        <f t="shared" si="8"/>
        <v/>
      </c>
    </row>
    <row r="32" spans="1:22" ht="19.5" customHeight="1" x14ac:dyDescent="0.2">
      <c r="A32" s="41">
        <f>IF('વિદ્યાર્થી માહિતી'!A30="","",'વિદ્યાર્થી માહિતી'!A30)</f>
        <v>29</v>
      </c>
      <c r="B32" s="41" t="str">
        <f>IF('વિદ્યાર્થી માહિતી'!B30="","",'વિદ્યાર્થી માહિતી'!B30)</f>
        <v/>
      </c>
      <c r="C32" s="52" t="str">
        <f>IF('વિદ્યાર્થી માહિતી'!C30="","",'વિદ્યાર્થી માહિતી'!C30)</f>
        <v/>
      </c>
      <c r="D32" s="42" t="str">
        <f>IF('વિદ્યાર્થી માહિતી'!C30="","",'વિદ્યાર્થી માહિતી'!H30)</f>
        <v/>
      </c>
      <c r="E32" s="34"/>
      <c r="F32" s="34"/>
      <c r="G32" s="34"/>
      <c r="H32" s="34"/>
      <c r="I32" s="34"/>
      <c r="J32" s="34"/>
      <c r="K32" s="34"/>
      <c r="L32" s="235"/>
      <c r="M32" s="242" t="str">
        <f t="shared" si="2"/>
        <v/>
      </c>
      <c r="N32" s="242" t="str">
        <f t="shared" si="3"/>
        <v/>
      </c>
      <c r="O32" s="242" t="str">
        <f t="shared" si="4"/>
        <v/>
      </c>
      <c r="P32" s="242" t="str">
        <f t="shared" si="5"/>
        <v/>
      </c>
      <c r="Q32" s="242" t="str">
        <f t="shared" si="6"/>
        <v/>
      </c>
      <c r="R32" s="242" t="str">
        <f t="shared" si="7"/>
        <v/>
      </c>
      <c r="S32" s="242" t="str">
        <f t="shared" si="8"/>
        <v/>
      </c>
    </row>
    <row r="33" spans="1:19" ht="19.5" customHeight="1" x14ac:dyDescent="0.2">
      <c r="A33" s="41">
        <f>IF('વિદ્યાર્થી માહિતી'!A31="","",'વિદ્યાર્થી માહિતી'!A31)</f>
        <v>30</v>
      </c>
      <c r="B33" s="41" t="str">
        <f>IF('વિદ્યાર્થી માહિતી'!B31="","",'વિદ્યાર્થી માહિતી'!B31)</f>
        <v/>
      </c>
      <c r="C33" s="52" t="str">
        <f>IF('વિદ્યાર્થી માહિતી'!C31="","",'વિદ્યાર્થી માહિતી'!C31)</f>
        <v/>
      </c>
      <c r="D33" s="42" t="str">
        <f>IF('વિદ્યાર્થી માહિતી'!C31="","",'વિદ્યાર્થી માહિતી'!H31)</f>
        <v/>
      </c>
      <c r="E33" s="34"/>
      <c r="F33" s="34"/>
      <c r="G33" s="34"/>
      <c r="H33" s="34"/>
      <c r="I33" s="34"/>
      <c r="J33" s="34"/>
      <c r="K33" s="34"/>
      <c r="L33" s="235"/>
      <c r="M33" s="242" t="str">
        <f t="shared" si="2"/>
        <v/>
      </c>
      <c r="N33" s="242" t="str">
        <f t="shared" si="3"/>
        <v/>
      </c>
      <c r="O33" s="242" t="str">
        <f t="shared" si="4"/>
        <v/>
      </c>
      <c r="P33" s="242" t="str">
        <f t="shared" si="5"/>
        <v/>
      </c>
      <c r="Q33" s="242" t="str">
        <f t="shared" si="6"/>
        <v/>
      </c>
      <c r="R33" s="242" t="str">
        <f t="shared" si="7"/>
        <v/>
      </c>
      <c r="S33" s="242" t="str">
        <f t="shared" si="8"/>
        <v/>
      </c>
    </row>
    <row r="34" spans="1:19" ht="19.5" customHeight="1" x14ac:dyDescent="0.2">
      <c r="A34" s="41">
        <f>IF('વિદ્યાર્થી માહિતી'!A32="","",'વિદ્યાર્થી માહિતી'!A32)</f>
        <v>31</v>
      </c>
      <c r="B34" s="41" t="str">
        <f>IF('વિદ્યાર્થી માહિતી'!B32="","",'વિદ્યાર્થી માહિતી'!B32)</f>
        <v/>
      </c>
      <c r="C34" s="52" t="str">
        <f>IF('વિદ્યાર્થી માહિતી'!C32="","",'વિદ્યાર્થી માહિતી'!C32)</f>
        <v/>
      </c>
      <c r="D34" s="42" t="str">
        <f>IF('વિદ્યાર્થી માહિતી'!C32="","",'વિદ્યાર્થી માહિતી'!H32)</f>
        <v/>
      </c>
      <c r="E34" s="34"/>
      <c r="F34" s="34"/>
      <c r="G34" s="34"/>
      <c r="H34" s="34"/>
      <c r="I34" s="34"/>
      <c r="J34" s="34"/>
      <c r="K34" s="34"/>
      <c r="L34" s="235"/>
      <c r="M34" s="242" t="str">
        <f t="shared" si="2"/>
        <v/>
      </c>
      <c r="N34" s="242" t="str">
        <f t="shared" si="3"/>
        <v/>
      </c>
      <c r="O34" s="242" t="str">
        <f t="shared" si="4"/>
        <v/>
      </c>
      <c r="P34" s="242" t="str">
        <f t="shared" si="5"/>
        <v/>
      </c>
      <c r="Q34" s="242" t="str">
        <f t="shared" si="6"/>
        <v/>
      </c>
      <c r="R34" s="242" t="str">
        <f t="shared" si="7"/>
        <v/>
      </c>
      <c r="S34" s="242" t="str">
        <f t="shared" si="8"/>
        <v/>
      </c>
    </row>
    <row r="35" spans="1:19" ht="19.5" customHeight="1" x14ac:dyDescent="0.2">
      <c r="A35" s="41">
        <f>IF('વિદ્યાર્થી માહિતી'!A33="","",'વિદ્યાર્થી માહિતી'!A33)</f>
        <v>32</v>
      </c>
      <c r="B35" s="41" t="str">
        <f>IF('વિદ્યાર્થી માહિતી'!B33="","",'વિદ્યાર્થી માહિતી'!B33)</f>
        <v/>
      </c>
      <c r="C35" s="52" t="str">
        <f>IF('વિદ્યાર્થી માહિતી'!C33="","",'વિદ્યાર્થી માહિતી'!C33)</f>
        <v/>
      </c>
      <c r="D35" s="42" t="str">
        <f>IF('વિદ્યાર્થી માહિતી'!C33="","",'વિદ્યાર્થી માહિતી'!H33)</f>
        <v/>
      </c>
      <c r="E35" s="34"/>
      <c r="F35" s="34"/>
      <c r="G35" s="34"/>
      <c r="H35" s="34"/>
      <c r="I35" s="34"/>
      <c r="J35" s="34"/>
      <c r="K35" s="34"/>
      <c r="L35" s="235"/>
      <c r="M35" s="242" t="str">
        <f t="shared" si="2"/>
        <v/>
      </c>
      <c r="N35" s="242" t="str">
        <f t="shared" si="3"/>
        <v/>
      </c>
      <c r="O35" s="242" t="str">
        <f t="shared" si="4"/>
        <v/>
      </c>
      <c r="P35" s="242" t="str">
        <f t="shared" si="5"/>
        <v/>
      </c>
      <c r="Q35" s="242" t="str">
        <f t="shared" si="6"/>
        <v/>
      </c>
      <c r="R35" s="242" t="str">
        <f t="shared" si="7"/>
        <v/>
      </c>
      <c r="S35" s="242" t="str">
        <f t="shared" si="8"/>
        <v/>
      </c>
    </row>
    <row r="36" spans="1:19" ht="19.5" customHeight="1" x14ac:dyDescent="0.2">
      <c r="A36" s="41">
        <f>IF('વિદ્યાર્થી માહિતી'!A34="","",'વિદ્યાર્થી માહિતી'!A34)</f>
        <v>33</v>
      </c>
      <c r="B36" s="41" t="str">
        <f>IF('વિદ્યાર્થી માહિતી'!B34="","",'વિદ્યાર્થી માહિતી'!B34)</f>
        <v/>
      </c>
      <c r="C36" s="52" t="str">
        <f>IF('વિદ્યાર્થી માહિતી'!C34="","",'વિદ્યાર્થી માહિતી'!C34)</f>
        <v/>
      </c>
      <c r="D36" s="42" t="str">
        <f>IF('વિદ્યાર્થી માહિતી'!C34="","",'વિદ્યાર્થી માહિતી'!H34)</f>
        <v/>
      </c>
      <c r="E36" s="34"/>
      <c r="F36" s="34"/>
      <c r="G36" s="34"/>
      <c r="H36" s="34"/>
      <c r="I36" s="34"/>
      <c r="J36" s="34"/>
      <c r="K36" s="34"/>
      <c r="L36" s="235"/>
      <c r="M36" s="242" t="str">
        <f t="shared" si="2"/>
        <v/>
      </c>
      <c r="N36" s="242" t="str">
        <f t="shared" si="3"/>
        <v/>
      </c>
      <c r="O36" s="242" t="str">
        <f t="shared" si="4"/>
        <v/>
      </c>
      <c r="P36" s="242" t="str">
        <f t="shared" si="5"/>
        <v/>
      </c>
      <c r="Q36" s="242" t="str">
        <f t="shared" si="6"/>
        <v/>
      </c>
      <c r="R36" s="242" t="str">
        <f t="shared" si="7"/>
        <v/>
      </c>
      <c r="S36" s="242" t="str">
        <f t="shared" si="8"/>
        <v/>
      </c>
    </row>
    <row r="37" spans="1:19" ht="19.5" customHeight="1" x14ac:dyDescent="0.2">
      <c r="A37" s="41">
        <f>IF('વિદ્યાર્થી માહિતી'!A35="","",'વિદ્યાર્થી માહિતી'!A35)</f>
        <v>34</v>
      </c>
      <c r="B37" s="41" t="str">
        <f>IF('વિદ્યાર્થી માહિતી'!B35="","",'વિદ્યાર્થી માહિતી'!B35)</f>
        <v/>
      </c>
      <c r="C37" s="52" t="str">
        <f>IF('વિદ્યાર્થી માહિતી'!C35="","",'વિદ્યાર્થી માહિતી'!C35)</f>
        <v/>
      </c>
      <c r="D37" s="42" t="str">
        <f>IF('વિદ્યાર્થી માહિતી'!C35="","",'વિદ્યાર્થી માહિતી'!H35)</f>
        <v/>
      </c>
      <c r="E37" s="34"/>
      <c r="F37" s="34"/>
      <c r="G37" s="34"/>
      <c r="H37" s="34"/>
      <c r="I37" s="34"/>
      <c r="J37" s="34"/>
      <c r="K37" s="34"/>
      <c r="L37" s="235"/>
      <c r="M37" s="242" t="str">
        <f t="shared" si="2"/>
        <v/>
      </c>
      <c r="N37" s="242" t="str">
        <f t="shared" si="3"/>
        <v/>
      </c>
      <c r="O37" s="242" t="str">
        <f t="shared" si="4"/>
        <v/>
      </c>
      <c r="P37" s="242" t="str">
        <f t="shared" si="5"/>
        <v/>
      </c>
      <c r="Q37" s="242" t="str">
        <f t="shared" si="6"/>
        <v/>
      </c>
      <c r="R37" s="242" t="str">
        <f t="shared" si="7"/>
        <v/>
      </c>
      <c r="S37" s="242" t="str">
        <f t="shared" si="8"/>
        <v/>
      </c>
    </row>
    <row r="38" spans="1:19" ht="19.5" customHeight="1" x14ac:dyDescent="0.2">
      <c r="A38" s="41">
        <f>IF('વિદ્યાર્થી માહિતી'!A36="","",'વિદ્યાર્થી માહિતી'!A36)</f>
        <v>35</v>
      </c>
      <c r="B38" s="41" t="str">
        <f>IF('વિદ્યાર્થી માહિતી'!B36="","",'વિદ્યાર્થી માહિતી'!B36)</f>
        <v/>
      </c>
      <c r="C38" s="52" t="str">
        <f>IF('વિદ્યાર્થી માહિતી'!C36="","",'વિદ્યાર્થી માહિતી'!C36)</f>
        <v/>
      </c>
      <c r="D38" s="42" t="str">
        <f>IF('વિદ્યાર્થી માહિતી'!C36="","",'વિદ્યાર્થી માહિતી'!H36)</f>
        <v/>
      </c>
      <c r="E38" s="34"/>
      <c r="F38" s="34"/>
      <c r="G38" s="34"/>
      <c r="H38" s="34"/>
      <c r="I38" s="34"/>
      <c r="J38" s="34"/>
      <c r="K38" s="34"/>
      <c r="L38" s="235"/>
      <c r="M38" s="242" t="str">
        <f t="shared" si="2"/>
        <v/>
      </c>
      <c r="N38" s="242" t="str">
        <f t="shared" si="3"/>
        <v/>
      </c>
      <c r="O38" s="242" t="str">
        <f t="shared" si="4"/>
        <v/>
      </c>
      <c r="P38" s="242" t="str">
        <f t="shared" si="5"/>
        <v/>
      </c>
      <c r="Q38" s="242" t="str">
        <f t="shared" si="6"/>
        <v/>
      </c>
      <c r="R38" s="242" t="str">
        <f t="shared" si="7"/>
        <v/>
      </c>
      <c r="S38" s="242" t="str">
        <f t="shared" si="8"/>
        <v/>
      </c>
    </row>
    <row r="39" spans="1:19" ht="19.5" customHeight="1" x14ac:dyDescent="0.2">
      <c r="A39" s="41">
        <f>IF('વિદ્યાર્થી માહિતી'!A37="","",'વિદ્યાર્થી માહિતી'!A37)</f>
        <v>36</v>
      </c>
      <c r="B39" s="41" t="str">
        <f>IF('વિદ્યાર્થી માહિતી'!B37="","",'વિદ્યાર્થી માહિતી'!B37)</f>
        <v/>
      </c>
      <c r="C39" s="52" t="str">
        <f>IF('વિદ્યાર્થી માહિતી'!C37="","",'વિદ્યાર્થી માહિતી'!C37)</f>
        <v/>
      </c>
      <c r="D39" s="42" t="str">
        <f>IF('વિદ્યાર્થી માહિતી'!C37="","",'વિદ્યાર્થી માહિતી'!H37)</f>
        <v/>
      </c>
      <c r="E39" s="34"/>
      <c r="F39" s="34"/>
      <c r="G39" s="34"/>
      <c r="H39" s="34"/>
      <c r="I39" s="34"/>
      <c r="J39" s="34"/>
      <c r="K39" s="34"/>
      <c r="L39" s="235"/>
      <c r="M39" s="242" t="str">
        <f t="shared" si="2"/>
        <v/>
      </c>
      <c r="N39" s="242" t="str">
        <f t="shared" si="3"/>
        <v/>
      </c>
      <c r="O39" s="242" t="str">
        <f t="shared" si="4"/>
        <v/>
      </c>
      <c r="P39" s="242" t="str">
        <f t="shared" si="5"/>
        <v/>
      </c>
      <c r="Q39" s="242" t="str">
        <f t="shared" si="6"/>
        <v/>
      </c>
      <c r="R39" s="242" t="str">
        <f t="shared" si="7"/>
        <v/>
      </c>
      <c r="S39" s="242" t="str">
        <f t="shared" si="8"/>
        <v/>
      </c>
    </row>
    <row r="40" spans="1:19" ht="19.5" customHeight="1" x14ac:dyDescent="0.2">
      <c r="A40" s="41">
        <f>IF('વિદ્યાર્થી માહિતી'!A38="","",'વિદ્યાર્થી માહિતી'!A38)</f>
        <v>37</v>
      </c>
      <c r="B40" s="41" t="str">
        <f>IF('વિદ્યાર્થી માહિતી'!B38="","",'વિદ્યાર્થી માહિતી'!B38)</f>
        <v/>
      </c>
      <c r="C40" s="52" t="str">
        <f>IF('વિદ્યાર્થી માહિતી'!C38="","",'વિદ્યાર્થી માહિતી'!C38)</f>
        <v/>
      </c>
      <c r="D40" s="42" t="str">
        <f>IF('વિદ્યાર્થી માહિતી'!C38="","",'વિદ્યાર્થી માહિતી'!H38)</f>
        <v/>
      </c>
      <c r="E40" s="34"/>
      <c r="F40" s="34"/>
      <c r="G40" s="34"/>
      <c r="H40" s="34"/>
      <c r="I40" s="34"/>
      <c r="J40" s="34"/>
      <c r="K40" s="34"/>
      <c r="L40" s="235"/>
      <c r="M40" s="242" t="str">
        <f t="shared" si="2"/>
        <v/>
      </c>
      <c r="N40" s="242" t="str">
        <f t="shared" si="3"/>
        <v/>
      </c>
      <c r="O40" s="242" t="str">
        <f t="shared" si="4"/>
        <v/>
      </c>
      <c r="P40" s="242" t="str">
        <f t="shared" si="5"/>
        <v/>
      </c>
      <c r="Q40" s="242" t="str">
        <f t="shared" si="6"/>
        <v/>
      </c>
      <c r="R40" s="242" t="str">
        <f t="shared" si="7"/>
        <v/>
      </c>
      <c r="S40" s="242" t="str">
        <f t="shared" si="8"/>
        <v/>
      </c>
    </row>
    <row r="41" spans="1:19" ht="19.5" customHeight="1" x14ac:dyDescent="0.2">
      <c r="A41" s="41">
        <f>IF('વિદ્યાર્થી માહિતી'!A39="","",'વિદ્યાર્થી માહિતી'!A39)</f>
        <v>38</v>
      </c>
      <c r="B41" s="41" t="str">
        <f>IF('વિદ્યાર્થી માહિતી'!B39="","",'વિદ્યાર્થી માહિતી'!B39)</f>
        <v/>
      </c>
      <c r="C41" s="52" t="str">
        <f>IF('વિદ્યાર્થી માહિતી'!C39="","",'વિદ્યાર્થી માહિતી'!C39)</f>
        <v/>
      </c>
      <c r="D41" s="42" t="str">
        <f>IF('વિદ્યાર્થી માહિતી'!C39="","",'વિદ્યાર્થી માહિતી'!H39)</f>
        <v/>
      </c>
      <c r="E41" s="34"/>
      <c r="F41" s="34"/>
      <c r="G41" s="34"/>
      <c r="H41" s="34"/>
      <c r="I41" s="34"/>
      <c r="J41" s="34"/>
      <c r="K41" s="34"/>
      <c r="L41" s="235"/>
      <c r="M41" s="242" t="str">
        <f t="shared" si="2"/>
        <v/>
      </c>
      <c r="N41" s="242" t="str">
        <f t="shared" si="3"/>
        <v/>
      </c>
      <c r="O41" s="242" t="str">
        <f t="shared" si="4"/>
        <v/>
      </c>
      <c r="P41" s="242" t="str">
        <f t="shared" si="5"/>
        <v/>
      </c>
      <c r="Q41" s="242" t="str">
        <f t="shared" si="6"/>
        <v/>
      </c>
      <c r="R41" s="242" t="str">
        <f t="shared" si="7"/>
        <v/>
      </c>
      <c r="S41" s="242" t="str">
        <f t="shared" si="8"/>
        <v/>
      </c>
    </row>
    <row r="42" spans="1:19" ht="19.5" customHeight="1" x14ac:dyDescent="0.2">
      <c r="A42" s="41">
        <f>IF('વિદ્યાર્થી માહિતી'!A40="","",'વિદ્યાર્થી માહિતી'!A40)</f>
        <v>39</v>
      </c>
      <c r="B42" s="41" t="str">
        <f>IF('વિદ્યાર્થી માહિતી'!B40="","",'વિદ્યાર્થી માહિતી'!B40)</f>
        <v/>
      </c>
      <c r="C42" s="52" t="str">
        <f>IF('વિદ્યાર્થી માહિતી'!C40="","",'વિદ્યાર્થી માહિતી'!C40)</f>
        <v/>
      </c>
      <c r="D42" s="42" t="str">
        <f>IF('વિદ્યાર્થી માહિતી'!C40="","",'વિદ્યાર્થી માહિતી'!H40)</f>
        <v/>
      </c>
      <c r="E42" s="34"/>
      <c r="F42" s="34"/>
      <c r="G42" s="34"/>
      <c r="H42" s="34"/>
      <c r="I42" s="34"/>
      <c r="J42" s="34"/>
      <c r="K42" s="34"/>
      <c r="L42" s="235"/>
      <c r="M42" s="242" t="str">
        <f t="shared" si="2"/>
        <v/>
      </c>
      <c r="N42" s="242" t="str">
        <f t="shared" si="3"/>
        <v/>
      </c>
      <c r="O42" s="242" t="str">
        <f t="shared" si="4"/>
        <v/>
      </c>
      <c r="P42" s="242" t="str">
        <f t="shared" si="5"/>
        <v/>
      </c>
      <c r="Q42" s="242" t="str">
        <f t="shared" si="6"/>
        <v/>
      </c>
      <c r="R42" s="242" t="str">
        <f t="shared" si="7"/>
        <v/>
      </c>
      <c r="S42" s="242" t="str">
        <f t="shared" si="8"/>
        <v/>
      </c>
    </row>
    <row r="43" spans="1:19" ht="19.5" customHeight="1" x14ac:dyDescent="0.2">
      <c r="A43" s="41">
        <f>IF('વિદ્યાર્થી માહિતી'!A41="","",'વિદ્યાર્થી માહિતી'!A41)</f>
        <v>40</v>
      </c>
      <c r="B43" s="41" t="str">
        <f>IF('વિદ્યાર્થી માહિતી'!B41="","",'વિદ્યાર્થી માહિતી'!B41)</f>
        <v/>
      </c>
      <c r="C43" s="52" t="str">
        <f>IF('વિદ્યાર્થી માહિતી'!C41="","",'વિદ્યાર્થી માહિતી'!C41)</f>
        <v/>
      </c>
      <c r="D43" s="42" t="str">
        <f>IF('વિદ્યાર્થી માહિતી'!C41="","",'વિદ્યાર્થી માહિતી'!H41)</f>
        <v/>
      </c>
      <c r="E43" s="34"/>
      <c r="F43" s="34"/>
      <c r="G43" s="34"/>
      <c r="H43" s="34"/>
      <c r="I43" s="34"/>
      <c r="J43" s="34"/>
      <c r="K43" s="34"/>
      <c r="L43" s="235"/>
      <c r="M43" s="242" t="str">
        <f t="shared" si="2"/>
        <v/>
      </c>
      <c r="N43" s="242" t="str">
        <f t="shared" si="3"/>
        <v/>
      </c>
      <c r="O43" s="242" t="str">
        <f t="shared" si="4"/>
        <v/>
      </c>
      <c r="P43" s="242" t="str">
        <f t="shared" si="5"/>
        <v/>
      </c>
      <c r="Q43" s="242" t="str">
        <f t="shared" si="6"/>
        <v/>
      </c>
      <c r="R43" s="242" t="str">
        <f t="shared" si="7"/>
        <v/>
      </c>
      <c r="S43" s="242" t="str">
        <f t="shared" si="8"/>
        <v/>
      </c>
    </row>
    <row r="44" spans="1:19" ht="19.5" customHeight="1" x14ac:dyDescent="0.2">
      <c r="A44" s="41">
        <f>IF('વિદ્યાર્થી માહિતી'!A42="","",'વિદ્યાર્થી માહિતી'!A42)</f>
        <v>41</v>
      </c>
      <c r="B44" s="41" t="str">
        <f>IF('વિદ્યાર્થી માહિતી'!B42="","",'વિદ્યાર્થી માહિતી'!B42)</f>
        <v/>
      </c>
      <c r="C44" s="52" t="str">
        <f>IF('વિદ્યાર્થી માહિતી'!C42="","",'વિદ્યાર્થી માહિતી'!C42)</f>
        <v/>
      </c>
      <c r="D44" s="42" t="str">
        <f>IF('વિદ્યાર્થી માહિતી'!C42="","",'વિદ્યાર્થી માહિતી'!H42)</f>
        <v/>
      </c>
      <c r="E44" s="34"/>
      <c r="F44" s="34"/>
      <c r="G44" s="34"/>
      <c r="H44" s="34"/>
      <c r="I44" s="34"/>
      <c r="J44" s="34"/>
      <c r="K44" s="34"/>
      <c r="L44" s="235"/>
      <c r="M44" s="242" t="str">
        <f t="shared" si="2"/>
        <v/>
      </c>
      <c r="N44" s="242" t="str">
        <f t="shared" si="3"/>
        <v/>
      </c>
      <c r="O44" s="242" t="str">
        <f t="shared" si="4"/>
        <v/>
      </c>
      <c r="P44" s="242" t="str">
        <f t="shared" si="5"/>
        <v/>
      </c>
      <c r="Q44" s="242" t="str">
        <f t="shared" si="6"/>
        <v/>
      </c>
      <c r="R44" s="242" t="str">
        <f t="shared" si="7"/>
        <v/>
      </c>
      <c r="S44" s="242" t="str">
        <f t="shared" si="8"/>
        <v/>
      </c>
    </row>
    <row r="45" spans="1:19" ht="19.5" customHeight="1" x14ac:dyDescent="0.2">
      <c r="A45" s="41">
        <f>IF('વિદ્યાર્થી માહિતી'!A43="","",'વિદ્યાર્થી માહિતી'!A43)</f>
        <v>42</v>
      </c>
      <c r="B45" s="41" t="str">
        <f>IF('વિદ્યાર્થી માહિતી'!B43="","",'વિદ્યાર્થી માહિતી'!B43)</f>
        <v/>
      </c>
      <c r="C45" s="52" t="str">
        <f>IF('વિદ્યાર્થી માહિતી'!C43="","",'વિદ્યાર્થી માહિતી'!C43)</f>
        <v/>
      </c>
      <c r="D45" s="42" t="str">
        <f>IF('વિદ્યાર્થી માહિતી'!C43="","",'વિદ્યાર્થી માહિતી'!H43)</f>
        <v/>
      </c>
      <c r="E45" s="34"/>
      <c r="F45" s="34"/>
      <c r="G45" s="34"/>
      <c r="H45" s="34"/>
      <c r="I45" s="34"/>
      <c r="J45" s="34"/>
      <c r="K45" s="34"/>
      <c r="L45" s="235"/>
      <c r="M45" s="242" t="str">
        <f t="shared" si="2"/>
        <v/>
      </c>
      <c r="N45" s="242" t="str">
        <f t="shared" si="3"/>
        <v/>
      </c>
      <c r="O45" s="242" t="str">
        <f t="shared" si="4"/>
        <v/>
      </c>
      <c r="P45" s="242" t="str">
        <f t="shared" si="5"/>
        <v/>
      </c>
      <c r="Q45" s="242" t="str">
        <f t="shared" si="6"/>
        <v/>
      </c>
      <c r="R45" s="242" t="str">
        <f t="shared" si="7"/>
        <v/>
      </c>
      <c r="S45" s="242" t="str">
        <f t="shared" si="8"/>
        <v/>
      </c>
    </row>
    <row r="46" spans="1:19" ht="19.5" customHeight="1" x14ac:dyDescent="0.2">
      <c r="A46" s="41">
        <f>IF('વિદ્યાર્થી માહિતી'!A44="","",'વિદ્યાર્થી માહિતી'!A44)</f>
        <v>43</v>
      </c>
      <c r="B46" s="41" t="str">
        <f>IF('વિદ્યાર્થી માહિતી'!B44="","",'વિદ્યાર્થી માહિતી'!B44)</f>
        <v/>
      </c>
      <c r="C46" s="52" t="str">
        <f>IF('વિદ્યાર્થી માહિતી'!C44="","",'વિદ્યાર્થી માહિતી'!C44)</f>
        <v/>
      </c>
      <c r="D46" s="42" t="str">
        <f>IF('વિદ્યાર્થી માહિતી'!C44="","",'વિદ્યાર્થી માહિતી'!H44)</f>
        <v/>
      </c>
      <c r="E46" s="34"/>
      <c r="F46" s="34"/>
      <c r="G46" s="34"/>
      <c r="H46" s="34"/>
      <c r="I46" s="34"/>
      <c r="J46" s="34"/>
      <c r="K46" s="34"/>
      <c r="L46" s="235"/>
      <c r="M46" s="242" t="str">
        <f t="shared" si="2"/>
        <v/>
      </c>
      <c r="N46" s="242" t="str">
        <f t="shared" si="3"/>
        <v/>
      </c>
      <c r="O46" s="242" t="str">
        <f t="shared" si="4"/>
        <v/>
      </c>
      <c r="P46" s="242" t="str">
        <f t="shared" si="5"/>
        <v/>
      </c>
      <c r="Q46" s="242" t="str">
        <f t="shared" si="6"/>
        <v/>
      </c>
      <c r="R46" s="242" t="str">
        <f t="shared" si="7"/>
        <v/>
      </c>
      <c r="S46" s="242" t="str">
        <f t="shared" si="8"/>
        <v/>
      </c>
    </row>
    <row r="47" spans="1:19" ht="19.5" customHeight="1" x14ac:dyDescent="0.2">
      <c r="A47" s="41">
        <f>IF('વિદ્યાર્થી માહિતી'!A45="","",'વિદ્યાર્થી માહિતી'!A45)</f>
        <v>44</v>
      </c>
      <c r="B47" s="41" t="str">
        <f>IF('વિદ્યાર્થી માહિતી'!B45="","",'વિદ્યાર્થી માહિતી'!B45)</f>
        <v/>
      </c>
      <c r="C47" s="52" t="str">
        <f>IF('વિદ્યાર્થી માહિતી'!C45="","",'વિદ્યાર્થી માહિતી'!C45)</f>
        <v/>
      </c>
      <c r="D47" s="42" t="str">
        <f>IF('વિદ્યાર્થી માહિતી'!C45="","",'વિદ્યાર્થી માહિતી'!H45)</f>
        <v/>
      </c>
      <c r="E47" s="34"/>
      <c r="F47" s="34"/>
      <c r="G47" s="34"/>
      <c r="H47" s="34"/>
      <c r="I47" s="34"/>
      <c r="J47" s="34"/>
      <c r="K47" s="34"/>
      <c r="L47" s="235"/>
      <c r="M47" s="242" t="str">
        <f t="shared" si="2"/>
        <v/>
      </c>
      <c r="N47" s="242" t="str">
        <f t="shared" si="3"/>
        <v/>
      </c>
      <c r="O47" s="242" t="str">
        <f t="shared" si="4"/>
        <v/>
      </c>
      <c r="P47" s="242" t="str">
        <f t="shared" si="5"/>
        <v/>
      </c>
      <c r="Q47" s="242" t="str">
        <f t="shared" si="6"/>
        <v/>
      </c>
      <c r="R47" s="242" t="str">
        <f t="shared" si="7"/>
        <v/>
      </c>
      <c r="S47" s="242" t="str">
        <f t="shared" si="8"/>
        <v/>
      </c>
    </row>
    <row r="48" spans="1:19" ht="19.5" customHeight="1" x14ac:dyDescent="0.2">
      <c r="A48" s="41">
        <f>IF('વિદ્યાર્થી માહિતી'!A46="","",'વિદ્યાર્થી માહિતી'!A46)</f>
        <v>45</v>
      </c>
      <c r="B48" s="41" t="str">
        <f>IF('વિદ્યાર્થી માહિતી'!B46="","",'વિદ્યાર્થી માહિતી'!B46)</f>
        <v/>
      </c>
      <c r="C48" s="52" t="str">
        <f>IF('વિદ્યાર્થી માહિતી'!C46="","",'વિદ્યાર્થી માહિતી'!C46)</f>
        <v/>
      </c>
      <c r="D48" s="42" t="str">
        <f>IF('વિદ્યાર્થી માહિતી'!C46="","",'વિદ્યાર્થી માહિતી'!H46)</f>
        <v/>
      </c>
      <c r="E48" s="34"/>
      <c r="F48" s="34"/>
      <c r="G48" s="34"/>
      <c r="H48" s="34"/>
      <c r="I48" s="34"/>
      <c r="J48" s="34"/>
      <c r="K48" s="34"/>
      <c r="L48" s="235"/>
      <c r="M48" s="242" t="str">
        <f t="shared" si="2"/>
        <v/>
      </c>
      <c r="N48" s="242" t="str">
        <f t="shared" si="3"/>
        <v/>
      </c>
      <c r="O48" s="242" t="str">
        <f t="shared" si="4"/>
        <v/>
      </c>
      <c r="P48" s="242" t="str">
        <f t="shared" si="5"/>
        <v/>
      </c>
      <c r="Q48" s="242" t="str">
        <f t="shared" si="6"/>
        <v/>
      </c>
      <c r="R48" s="242" t="str">
        <f t="shared" si="7"/>
        <v/>
      </c>
      <c r="S48" s="242" t="str">
        <f t="shared" si="8"/>
        <v/>
      </c>
    </row>
    <row r="49" spans="1:19" ht="19.5" customHeight="1" x14ac:dyDescent="0.2">
      <c r="A49" s="41">
        <f>IF('વિદ્યાર્થી માહિતી'!A47="","",'વિદ્યાર્થી માહિતી'!A47)</f>
        <v>46</v>
      </c>
      <c r="B49" s="41" t="str">
        <f>IF('વિદ્યાર્થી માહિતી'!B47="","",'વિદ્યાર્થી માહિતી'!B47)</f>
        <v/>
      </c>
      <c r="C49" s="52" t="str">
        <f>IF('વિદ્યાર્થી માહિતી'!C47="","",'વિદ્યાર્થી માહિતી'!C47)</f>
        <v/>
      </c>
      <c r="D49" s="42" t="str">
        <f>IF('વિદ્યાર્થી માહિતી'!C47="","",'વિદ્યાર્થી માહિતી'!H47)</f>
        <v/>
      </c>
      <c r="E49" s="34"/>
      <c r="F49" s="34"/>
      <c r="G49" s="34"/>
      <c r="H49" s="34"/>
      <c r="I49" s="34"/>
      <c r="J49" s="34"/>
      <c r="K49" s="34"/>
      <c r="L49" s="235"/>
      <c r="M49" s="242" t="str">
        <f t="shared" si="2"/>
        <v/>
      </c>
      <c r="N49" s="242" t="str">
        <f t="shared" si="3"/>
        <v/>
      </c>
      <c r="O49" s="242" t="str">
        <f t="shared" si="4"/>
        <v/>
      </c>
      <c r="P49" s="242" t="str">
        <f t="shared" si="5"/>
        <v/>
      </c>
      <c r="Q49" s="242" t="str">
        <f t="shared" si="6"/>
        <v/>
      </c>
      <c r="R49" s="242" t="str">
        <f t="shared" si="7"/>
        <v/>
      </c>
      <c r="S49" s="242" t="str">
        <f t="shared" si="8"/>
        <v/>
      </c>
    </row>
    <row r="50" spans="1:19" ht="19.5" customHeight="1" x14ac:dyDescent="0.2">
      <c r="A50" s="41">
        <f>IF('વિદ્યાર્થી માહિતી'!A48="","",'વિદ્યાર્થી માહિતી'!A48)</f>
        <v>47</v>
      </c>
      <c r="B50" s="41" t="str">
        <f>IF('વિદ્યાર્થી માહિતી'!B48="","",'વિદ્યાર્થી માહિતી'!B48)</f>
        <v/>
      </c>
      <c r="C50" s="52" t="str">
        <f>IF('વિદ્યાર્થી માહિતી'!C48="","",'વિદ્યાર્થી માહિતી'!C48)</f>
        <v/>
      </c>
      <c r="D50" s="42" t="str">
        <f>IF('વિદ્યાર્થી માહિતી'!C48="","",'વિદ્યાર્થી માહિતી'!H48)</f>
        <v/>
      </c>
      <c r="E50" s="34"/>
      <c r="F50" s="34"/>
      <c r="G50" s="34"/>
      <c r="H50" s="34"/>
      <c r="I50" s="34"/>
      <c r="J50" s="34"/>
      <c r="K50" s="34"/>
      <c r="L50" s="235"/>
      <c r="M50" s="242" t="str">
        <f t="shared" si="2"/>
        <v/>
      </c>
      <c r="N50" s="242" t="str">
        <f t="shared" si="3"/>
        <v/>
      </c>
      <c r="O50" s="242" t="str">
        <f t="shared" si="4"/>
        <v/>
      </c>
      <c r="P50" s="242" t="str">
        <f t="shared" si="5"/>
        <v/>
      </c>
      <c r="Q50" s="242" t="str">
        <f t="shared" si="6"/>
        <v/>
      </c>
      <c r="R50" s="242" t="str">
        <f t="shared" si="7"/>
        <v/>
      </c>
      <c r="S50" s="242" t="str">
        <f t="shared" si="8"/>
        <v/>
      </c>
    </row>
    <row r="51" spans="1:19" ht="19.5" customHeight="1" x14ac:dyDescent="0.2">
      <c r="A51" s="41">
        <f>IF('વિદ્યાર્થી માહિતી'!A49="","",'વિદ્યાર્થી માહિતી'!A49)</f>
        <v>48</v>
      </c>
      <c r="B51" s="41" t="str">
        <f>IF('વિદ્યાર્થી માહિતી'!B49="","",'વિદ્યાર્થી માહિતી'!B49)</f>
        <v/>
      </c>
      <c r="C51" s="52" t="str">
        <f>IF('વિદ્યાર્થી માહિતી'!C49="","",'વિદ્યાર્થી માહિતી'!C49)</f>
        <v/>
      </c>
      <c r="D51" s="42" t="str">
        <f>IF('વિદ્યાર્થી માહિતી'!C49="","",'વિદ્યાર્થી માહિતી'!H49)</f>
        <v/>
      </c>
      <c r="E51" s="34"/>
      <c r="F51" s="34"/>
      <c r="G51" s="34"/>
      <c r="H51" s="34"/>
      <c r="I51" s="34"/>
      <c r="J51" s="34"/>
      <c r="K51" s="34"/>
      <c r="L51" s="235"/>
      <c r="M51" s="242" t="str">
        <f t="shared" si="2"/>
        <v/>
      </c>
      <c r="N51" s="242" t="str">
        <f t="shared" si="3"/>
        <v/>
      </c>
      <c r="O51" s="242" t="str">
        <f t="shared" si="4"/>
        <v/>
      </c>
      <c r="P51" s="242" t="str">
        <f t="shared" si="5"/>
        <v/>
      </c>
      <c r="Q51" s="242" t="str">
        <f t="shared" si="6"/>
        <v/>
      </c>
      <c r="R51" s="242" t="str">
        <f t="shared" si="7"/>
        <v/>
      </c>
      <c r="S51" s="242" t="str">
        <f t="shared" si="8"/>
        <v/>
      </c>
    </row>
    <row r="52" spans="1:19" ht="19.5" customHeight="1" x14ac:dyDescent="0.2">
      <c r="A52" s="41">
        <f>IF('વિદ્યાર્થી માહિતી'!A50="","",'વિદ્યાર્થી માહિતી'!A50)</f>
        <v>49</v>
      </c>
      <c r="B52" s="41" t="str">
        <f>IF('વિદ્યાર્થી માહિતી'!B50="","",'વિદ્યાર્થી માહિતી'!B50)</f>
        <v/>
      </c>
      <c r="C52" s="52" t="str">
        <f>IF('વિદ્યાર્થી માહિતી'!C50="","",'વિદ્યાર્થી માહિતી'!C50)</f>
        <v/>
      </c>
      <c r="D52" s="42" t="str">
        <f>IF('વિદ્યાર્થી માહિતી'!C50="","",'વિદ્યાર્થી માહિતી'!H50)</f>
        <v/>
      </c>
      <c r="E52" s="34"/>
      <c r="F52" s="34"/>
      <c r="G52" s="34"/>
      <c r="H52" s="34"/>
      <c r="I52" s="34"/>
      <c r="J52" s="34"/>
      <c r="K52" s="34"/>
      <c r="L52" s="235"/>
      <c r="M52" s="242" t="str">
        <f t="shared" si="2"/>
        <v/>
      </c>
      <c r="N52" s="242" t="str">
        <f t="shared" si="3"/>
        <v/>
      </c>
      <c r="O52" s="242" t="str">
        <f t="shared" si="4"/>
        <v/>
      </c>
      <c r="P52" s="242" t="str">
        <f t="shared" si="5"/>
        <v/>
      </c>
      <c r="Q52" s="242" t="str">
        <f t="shared" si="6"/>
        <v/>
      </c>
      <c r="R52" s="242" t="str">
        <f t="shared" si="7"/>
        <v/>
      </c>
      <c r="S52" s="242" t="str">
        <f t="shared" si="8"/>
        <v/>
      </c>
    </row>
    <row r="53" spans="1:19" ht="19.5" customHeight="1" x14ac:dyDescent="0.2">
      <c r="A53" s="41">
        <f>IF('વિદ્યાર્થી માહિતી'!A51="","",'વિદ્યાર્થી માહિતી'!A51)</f>
        <v>50</v>
      </c>
      <c r="B53" s="41" t="str">
        <f>IF('વિદ્યાર્થી માહિતી'!B51="","",'વિદ્યાર્થી માહિતી'!B51)</f>
        <v/>
      </c>
      <c r="C53" s="52" t="str">
        <f>IF('વિદ્યાર્થી માહિતી'!C51="","",'વિદ્યાર્થી માહિતી'!C51)</f>
        <v/>
      </c>
      <c r="D53" s="42" t="str">
        <f>IF('વિદ્યાર્થી માહિતી'!C51="","",'વિદ્યાર્થી માહિતી'!H51)</f>
        <v/>
      </c>
      <c r="E53" s="34"/>
      <c r="F53" s="34"/>
      <c r="G53" s="34"/>
      <c r="H53" s="34"/>
      <c r="I53" s="34"/>
      <c r="J53" s="34"/>
      <c r="K53" s="34"/>
      <c r="L53" s="235"/>
      <c r="M53" s="242" t="str">
        <f t="shared" si="2"/>
        <v/>
      </c>
      <c r="N53" s="242" t="str">
        <f t="shared" si="3"/>
        <v/>
      </c>
      <c r="O53" s="242" t="str">
        <f t="shared" si="4"/>
        <v/>
      </c>
      <c r="P53" s="242" t="str">
        <f t="shared" si="5"/>
        <v/>
      </c>
      <c r="Q53" s="242" t="str">
        <f t="shared" si="6"/>
        <v/>
      </c>
      <c r="R53" s="242" t="str">
        <f t="shared" si="7"/>
        <v/>
      </c>
      <c r="S53" s="242" t="str">
        <f t="shared" si="8"/>
        <v/>
      </c>
    </row>
    <row r="54" spans="1:19" ht="19.5" customHeight="1" x14ac:dyDescent="0.2">
      <c r="A54" s="41">
        <f>IF('વિદ્યાર્થી માહિતી'!A52="","",'વિદ્યાર્થી માહિતી'!A52)</f>
        <v>51</v>
      </c>
      <c r="B54" s="41" t="str">
        <f>IF('વિદ્યાર્થી માહિતી'!B52="","",'વિદ્યાર્થી માહિતી'!B52)</f>
        <v/>
      </c>
      <c r="C54" s="52" t="str">
        <f>IF('વિદ્યાર્થી માહિતી'!C52="","",'વિદ્યાર્થી માહિતી'!C52)</f>
        <v/>
      </c>
      <c r="D54" s="42" t="str">
        <f>IF('વિદ્યાર્થી માહિતી'!C52="","",'વિદ્યાર્થી માહિતી'!H52)</f>
        <v/>
      </c>
      <c r="E54" s="34"/>
      <c r="F54" s="34"/>
      <c r="G54" s="34"/>
      <c r="H54" s="34"/>
      <c r="I54" s="34"/>
      <c r="J54" s="34"/>
      <c r="K54" s="34"/>
      <c r="L54" s="235"/>
      <c r="M54" s="242" t="str">
        <f t="shared" si="2"/>
        <v/>
      </c>
      <c r="N54" s="242" t="str">
        <f t="shared" si="3"/>
        <v/>
      </c>
      <c r="O54" s="242" t="str">
        <f t="shared" si="4"/>
        <v/>
      </c>
      <c r="P54" s="242" t="str">
        <f t="shared" si="5"/>
        <v/>
      </c>
      <c r="Q54" s="242" t="str">
        <f t="shared" si="6"/>
        <v/>
      </c>
      <c r="R54" s="242" t="str">
        <f t="shared" si="7"/>
        <v/>
      </c>
      <c r="S54" s="242" t="str">
        <f t="shared" si="8"/>
        <v/>
      </c>
    </row>
    <row r="55" spans="1:19" ht="19.5" customHeight="1" x14ac:dyDescent="0.2">
      <c r="A55" s="41">
        <f>IF('વિદ્યાર્થી માહિતી'!A53="","",'વિદ્યાર્થી માહિતી'!A53)</f>
        <v>52</v>
      </c>
      <c r="B55" s="41" t="str">
        <f>IF('વિદ્યાર્થી માહિતી'!B53="","",'વિદ્યાર્થી માહિતી'!B53)</f>
        <v/>
      </c>
      <c r="C55" s="52" t="str">
        <f>IF('વિદ્યાર્થી માહિતી'!C53="","",'વિદ્યાર્થી માહિતી'!C53)</f>
        <v/>
      </c>
      <c r="D55" s="42" t="str">
        <f>IF('વિદ્યાર્થી માહિતી'!C53="","",'વિદ્યાર્થી માહિતી'!H53)</f>
        <v/>
      </c>
      <c r="E55" s="34"/>
      <c r="F55" s="34"/>
      <c r="G55" s="34"/>
      <c r="H55" s="34"/>
      <c r="I55" s="34"/>
      <c r="J55" s="34"/>
      <c r="K55" s="34"/>
      <c r="L55" s="235"/>
      <c r="M55" s="242" t="str">
        <f t="shared" si="2"/>
        <v/>
      </c>
      <c r="N55" s="242" t="str">
        <f t="shared" si="3"/>
        <v/>
      </c>
      <c r="O55" s="242" t="str">
        <f t="shared" si="4"/>
        <v/>
      </c>
      <c r="P55" s="242" t="str">
        <f t="shared" si="5"/>
        <v/>
      </c>
      <c r="Q55" s="242" t="str">
        <f t="shared" si="6"/>
        <v/>
      </c>
      <c r="R55" s="242" t="str">
        <f t="shared" si="7"/>
        <v/>
      </c>
      <c r="S55" s="242" t="str">
        <f t="shared" si="8"/>
        <v/>
      </c>
    </row>
    <row r="56" spans="1:19" ht="19.5" customHeight="1" x14ac:dyDescent="0.2">
      <c r="A56" s="41">
        <f>IF('વિદ્યાર્થી માહિતી'!A54="","",'વિદ્યાર્થી માહિતી'!A54)</f>
        <v>53</v>
      </c>
      <c r="B56" s="41" t="str">
        <f>IF('વિદ્યાર્થી માહિતી'!B54="","",'વિદ્યાર્થી માહિતી'!B54)</f>
        <v/>
      </c>
      <c r="C56" s="52" t="str">
        <f>IF('વિદ્યાર્થી માહિતી'!C54="","",'વિદ્યાર્થી માહિતી'!C54)</f>
        <v/>
      </c>
      <c r="D56" s="42" t="str">
        <f>IF('વિદ્યાર્થી માહિતી'!C54="","",'વિદ્યાર્થી માહિતી'!H54)</f>
        <v/>
      </c>
      <c r="E56" s="34"/>
      <c r="F56" s="34"/>
      <c r="G56" s="34"/>
      <c r="H56" s="34"/>
      <c r="I56" s="34"/>
      <c r="J56" s="34"/>
      <c r="K56" s="34"/>
      <c r="L56" s="235"/>
      <c r="M56" s="242" t="str">
        <f t="shared" si="2"/>
        <v/>
      </c>
      <c r="N56" s="242" t="str">
        <f t="shared" si="3"/>
        <v/>
      </c>
      <c r="O56" s="242" t="str">
        <f t="shared" si="4"/>
        <v/>
      </c>
      <c r="P56" s="242" t="str">
        <f t="shared" si="5"/>
        <v/>
      </c>
      <c r="Q56" s="242" t="str">
        <f t="shared" si="6"/>
        <v/>
      </c>
      <c r="R56" s="242" t="str">
        <f t="shared" si="7"/>
        <v/>
      </c>
      <c r="S56" s="242" t="str">
        <f t="shared" si="8"/>
        <v/>
      </c>
    </row>
    <row r="57" spans="1:19" ht="19.5" customHeight="1" x14ac:dyDescent="0.2">
      <c r="A57" s="41">
        <f>IF('વિદ્યાર્થી માહિતી'!A55="","",'વિદ્યાર્થી માહિતી'!A55)</f>
        <v>54</v>
      </c>
      <c r="B57" s="41" t="str">
        <f>IF('વિદ્યાર્થી માહિતી'!B55="","",'વિદ્યાર્થી માહિતી'!B55)</f>
        <v/>
      </c>
      <c r="C57" s="52" t="str">
        <f>IF('વિદ્યાર્થી માહિતી'!C55="","",'વિદ્યાર્થી માહિતી'!C55)</f>
        <v/>
      </c>
      <c r="D57" s="42" t="str">
        <f>IF('વિદ્યાર્થી માહિતી'!C55="","",'વિદ્યાર્થી માહિતી'!H55)</f>
        <v/>
      </c>
      <c r="E57" s="34"/>
      <c r="F57" s="34"/>
      <c r="G57" s="34"/>
      <c r="H57" s="34"/>
      <c r="I57" s="34"/>
      <c r="J57" s="34"/>
      <c r="K57" s="34"/>
      <c r="L57" s="235"/>
      <c r="M57" s="242" t="str">
        <f t="shared" si="2"/>
        <v/>
      </c>
      <c r="N57" s="242" t="str">
        <f t="shared" si="3"/>
        <v/>
      </c>
      <c r="O57" s="242" t="str">
        <f t="shared" si="4"/>
        <v/>
      </c>
      <c r="P57" s="242" t="str">
        <f t="shared" si="5"/>
        <v/>
      </c>
      <c r="Q57" s="242" t="str">
        <f t="shared" si="6"/>
        <v/>
      </c>
      <c r="R57" s="242" t="str">
        <f t="shared" si="7"/>
        <v/>
      </c>
      <c r="S57" s="242" t="str">
        <f t="shared" si="8"/>
        <v/>
      </c>
    </row>
    <row r="58" spans="1:19" ht="19.5" customHeight="1" x14ac:dyDescent="0.2">
      <c r="A58" s="41">
        <f>IF('વિદ્યાર્થી માહિતી'!A56="","",'વિદ્યાર્થી માહિતી'!A56)</f>
        <v>55</v>
      </c>
      <c r="B58" s="41" t="str">
        <f>IF('વિદ્યાર્થી માહિતી'!B56="","",'વિદ્યાર્થી માહિતી'!B56)</f>
        <v/>
      </c>
      <c r="C58" s="52" t="str">
        <f>IF('વિદ્યાર્થી માહિતી'!C56="","",'વિદ્યાર્થી માહિતી'!C56)</f>
        <v/>
      </c>
      <c r="D58" s="42" t="str">
        <f>IF('વિદ્યાર્થી માહિતી'!C56="","",'વિદ્યાર્થી માહિતી'!H56)</f>
        <v/>
      </c>
      <c r="E58" s="34"/>
      <c r="F58" s="34"/>
      <c r="G58" s="34"/>
      <c r="H58" s="34"/>
      <c r="I58" s="34"/>
      <c r="J58" s="34"/>
      <c r="K58" s="34"/>
      <c r="L58" s="235"/>
      <c r="M58" s="242" t="str">
        <f t="shared" si="2"/>
        <v/>
      </c>
      <c r="N58" s="242" t="str">
        <f t="shared" si="3"/>
        <v/>
      </c>
      <c r="O58" s="242" t="str">
        <f t="shared" si="4"/>
        <v/>
      </c>
      <c r="P58" s="242" t="str">
        <f t="shared" si="5"/>
        <v/>
      </c>
      <c r="Q58" s="242" t="str">
        <f t="shared" si="6"/>
        <v/>
      </c>
      <c r="R58" s="242" t="str">
        <f t="shared" si="7"/>
        <v/>
      </c>
      <c r="S58" s="242" t="str">
        <f t="shared" si="8"/>
        <v/>
      </c>
    </row>
    <row r="59" spans="1:19" ht="19.5" customHeight="1" x14ac:dyDescent="0.2">
      <c r="A59" s="41">
        <f>IF('વિદ્યાર્થી માહિતી'!A57="","",'વિદ્યાર્થી માહિતી'!A57)</f>
        <v>56</v>
      </c>
      <c r="B59" s="41" t="str">
        <f>IF('વિદ્યાર્થી માહિતી'!B57="","",'વિદ્યાર્થી માહિતી'!B57)</f>
        <v/>
      </c>
      <c r="C59" s="52" t="str">
        <f>IF('વિદ્યાર્થી માહિતી'!C57="","",'વિદ્યાર્થી માહિતી'!C57)</f>
        <v/>
      </c>
      <c r="D59" s="42" t="str">
        <f>IF('વિદ્યાર્થી માહિતી'!C57="","",'વિદ્યાર્થી માહિતી'!H57)</f>
        <v/>
      </c>
      <c r="E59" s="34"/>
      <c r="F59" s="34"/>
      <c r="G59" s="34"/>
      <c r="H59" s="34"/>
      <c r="I59" s="34"/>
      <c r="J59" s="34"/>
      <c r="K59" s="34"/>
      <c r="L59" s="235"/>
      <c r="M59" s="242" t="str">
        <f t="shared" si="2"/>
        <v/>
      </c>
      <c r="N59" s="242" t="str">
        <f t="shared" si="3"/>
        <v/>
      </c>
      <c r="O59" s="242" t="str">
        <f t="shared" si="4"/>
        <v/>
      </c>
      <c r="P59" s="242" t="str">
        <f t="shared" si="5"/>
        <v/>
      </c>
      <c r="Q59" s="242" t="str">
        <f t="shared" si="6"/>
        <v/>
      </c>
      <c r="R59" s="242" t="str">
        <f t="shared" si="7"/>
        <v/>
      </c>
      <c r="S59" s="242" t="str">
        <f t="shared" si="8"/>
        <v/>
      </c>
    </row>
    <row r="60" spans="1:19" ht="19.5" customHeight="1" x14ac:dyDescent="0.2">
      <c r="A60" s="41">
        <f>IF('વિદ્યાર્થી માહિતી'!A58="","",'વિદ્યાર્થી માહિતી'!A58)</f>
        <v>57</v>
      </c>
      <c r="B60" s="41" t="str">
        <f>IF('વિદ્યાર્થી માહિતી'!B58="","",'વિદ્યાર્થી માહિતી'!B58)</f>
        <v/>
      </c>
      <c r="C60" s="52" t="str">
        <f>IF('વિદ્યાર્થી માહિતી'!C58="","",'વિદ્યાર્થી માહિતી'!C58)</f>
        <v/>
      </c>
      <c r="D60" s="42" t="str">
        <f>IF('વિદ્યાર્થી માહિતી'!C58="","",'વિદ્યાર્થી માહિતી'!H58)</f>
        <v/>
      </c>
      <c r="E60" s="34"/>
      <c r="F60" s="34"/>
      <c r="G60" s="34"/>
      <c r="H60" s="34"/>
      <c r="I60" s="34"/>
      <c r="J60" s="34"/>
      <c r="K60" s="34"/>
      <c r="L60" s="235"/>
      <c r="M60" s="242" t="str">
        <f t="shared" si="2"/>
        <v/>
      </c>
      <c r="N60" s="242" t="str">
        <f t="shared" si="3"/>
        <v/>
      </c>
      <c r="O60" s="242" t="str">
        <f t="shared" si="4"/>
        <v/>
      </c>
      <c r="P60" s="242" t="str">
        <f t="shared" si="5"/>
        <v/>
      </c>
      <c r="Q60" s="242" t="str">
        <f t="shared" si="6"/>
        <v/>
      </c>
      <c r="R60" s="242" t="str">
        <f t="shared" si="7"/>
        <v/>
      </c>
      <c r="S60" s="242" t="str">
        <f t="shared" si="8"/>
        <v/>
      </c>
    </row>
    <row r="61" spans="1:19" ht="19.5" customHeight="1" x14ac:dyDescent="0.2">
      <c r="A61" s="41">
        <f>IF('વિદ્યાર્થી માહિતી'!A59="","",'વિદ્યાર્થી માહિતી'!A59)</f>
        <v>58</v>
      </c>
      <c r="B61" s="41" t="str">
        <f>IF('વિદ્યાર્થી માહિતી'!B59="","",'વિદ્યાર્થી માહિતી'!B59)</f>
        <v/>
      </c>
      <c r="C61" s="52" t="str">
        <f>IF('વિદ્યાર્થી માહિતી'!C59="","",'વિદ્યાર્થી માહિતી'!C59)</f>
        <v/>
      </c>
      <c r="D61" s="42" t="str">
        <f>IF('વિદ્યાર્થી માહિતી'!C59="","",'વિદ્યાર્થી માહિતી'!H59)</f>
        <v/>
      </c>
      <c r="E61" s="34"/>
      <c r="F61" s="34"/>
      <c r="G61" s="34"/>
      <c r="H61" s="34"/>
      <c r="I61" s="34"/>
      <c r="J61" s="34"/>
      <c r="K61" s="34"/>
      <c r="L61" s="235"/>
      <c r="M61" s="242" t="str">
        <f t="shared" si="2"/>
        <v/>
      </c>
      <c r="N61" s="242" t="str">
        <f t="shared" si="3"/>
        <v/>
      </c>
      <c r="O61" s="242" t="str">
        <f t="shared" si="4"/>
        <v/>
      </c>
      <c r="P61" s="242" t="str">
        <f t="shared" si="5"/>
        <v/>
      </c>
      <c r="Q61" s="242" t="str">
        <f t="shared" si="6"/>
        <v/>
      </c>
      <c r="R61" s="242" t="str">
        <f t="shared" si="7"/>
        <v/>
      </c>
      <c r="S61" s="242" t="str">
        <f t="shared" si="8"/>
        <v/>
      </c>
    </row>
    <row r="62" spans="1:19" ht="19.5" customHeight="1" x14ac:dyDescent="0.2">
      <c r="A62" s="41">
        <f>IF('વિદ્યાર્થી માહિતી'!A60="","",'વિદ્યાર્થી માહિતી'!A60)</f>
        <v>59</v>
      </c>
      <c r="B62" s="41" t="str">
        <f>IF('વિદ્યાર્થી માહિતી'!B60="","",'વિદ્યાર્થી માહિતી'!B60)</f>
        <v/>
      </c>
      <c r="C62" s="52" t="str">
        <f>IF('વિદ્યાર્થી માહિતી'!C60="","",'વિદ્યાર્થી માહિતી'!C60)</f>
        <v/>
      </c>
      <c r="D62" s="42" t="str">
        <f>IF('વિદ્યાર્થી માહિતી'!C60="","",'વિદ્યાર્થી માહિતી'!H60)</f>
        <v/>
      </c>
      <c r="E62" s="34"/>
      <c r="F62" s="34"/>
      <c r="G62" s="34"/>
      <c r="H62" s="34"/>
      <c r="I62" s="34"/>
      <c r="J62" s="34"/>
      <c r="K62" s="34"/>
      <c r="L62" s="235"/>
      <c r="M62" s="242" t="str">
        <f t="shared" si="2"/>
        <v/>
      </c>
      <c r="N62" s="242" t="str">
        <f t="shared" si="3"/>
        <v/>
      </c>
      <c r="O62" s="242" t="str">
        <f t="shared" si="4"/>
        <v/>
      </c>
      <c r="P62" s="242" t="str">
        <f t="shared" si="5"/>
        <v/>
      </c>
      <c r="Q62" s="242" t="str">
        <f t="shared" si="6"/>
        <v/>
      </c>
      <c r="R62" s="242" t="str">
        <f t="shared" si="7"/>
        <v/>
      </c>
      <c r="S62" s="242" t="str">
        <f t="shared" si="8"/>
        <v/>
      </c>
    </row>
    <row r="63" spans="1:19" ht="19.5" customHeight="1" x14ac:dyDescent="0.2">
      <c r="A63" s="41">
        <f>IF('વિદ્યાર્થી માહિતી'!A61="","",'વિદ્યાર્થી માહિતી'!A61)</f>
        <v>60</v>
      </c>
      <c r="B63" s="41" t="str">
        <f>IF('વિદ્યાર્થી માહિતી'!B61="","",'વિદ્યાર્થી માહિતી'!B61)</f>
        <v/>
      </c>
      <c r="C63" s="52" t="str">
        <f>IF('વિદ્યાર્થી માહિતી'!C61="","",'વિદ્યાર્થી માહિતી'!C61)</f>
        <v/>
      </c>
      <c r="D63" s="42" t="str">
        <f>IF('વિદ્યાર્થી માહિતી'!C61="","",'વિદ્યાર્થી માહિતી'!H61)</f>
        <v/>
      </c>
      <c r="E63" s="34"/>
      <c r="F63" s="34"/>
      <c r="G63" s="34"/>
      <c r="H63" s="34"/>
      <c r="I63" s="34"/>
      <c r="J63" s="34"/>
      <c r="K63" s="34"/>
      <c r="L63" s="235"/>
      <c r="M63" s="242" t="str">
        <f t="shared" si="2"/>
        <v/>
      </c>
      <c r="N63" s="242" t="str">
        <f t="shared" si="3"/>
        <v/>
      </c>
      <c r="O63" s="242" t="str">
        <f t="shared" si="4"/>
        <v/>
      </c>
      <c r="P63" s="242" t="str">
        <f t="shared" si="5"/>
        <v/>
      </c>
      <c r="Q63" s="242" t="str">
        <f t="shared" si="6"/>
        <v/>
      </c>
      <c r="R63" s="242" t="str">
        <f t="shared" si="7"/>
        <v/>
      </c>
      <c r="S63" s="242" t="str">
        <f t="shared" si="8"/>
        <v/>
      </c>
    </row>
    <row r="64" spans="1:19" ht="19.5" customHeight="1" x14ac:dyDescent="0.2">
      <c r="A64" s="41">
        <f>IF('વિદ્યાર્થી માહિતી'!A62="","",'વિદ્યાર્થી માહિતી'!A62)</f>
        <v>61</v>
      </c>
      <c r="B64" s="41" t="str">
        <f>IF('વિદ્યાર્થી માહિતી'!B62="","",'વિદ્યાર્થી માહિતી'!B62)</f>
        <v/>
      </c>
      <c r="C64" s="52" t="str">
        <f>IF('વિદ્યાર્થી માહિતી'!C62="","",'વિદ્યાર્થી માહિતી'!C62)</f>
        <v/>
      </c>
      <c r="D64" s="42" t="str">
        <f>IF('વિદ્યાર્થી માહિતી'!C62="","",'વિદ્યાર્થી માહિતી'!H62)</f>
        <v/>
      </c>
      <c r="E64" s="34"/>
      <c r="F64" s="34"/>
      <c r="G64" s="34"/>
      <c r="H64" s="34"/>
      <c r="I64" s="34"/>
      <c r="J64" s="34"/>
      <c r="K64" s="34"/>
      <c r="L64" s="235"/>
      <c r="M64" s="242" t="str">
        <f t="shared" si="2"/>
        <v/>
      </c>
      <c r="N64" s="242" t="str">
        <f t="shared" si="3"/>
        <v/>
      </c>
      <c r="O64" s="242" t="str">
        <f t="shared" si="4"/>
        <v/>
      </c>
      <c r="P64" s="242" t="str">
        <f t="shared" si="5"/>
        <v/>
      </c>
      <c r="Q64" s="242" t="str">
        <f t="shared" si="6"/>
        <v/>
      </c>
      <c r="R64" s="242" t="str">
        <f t="shared" si="7"/>
        <v/>
      </c>
      <c r="S64" s="242" t="str">
        <f t="shared" si="8"/>
        <v/>
      </c>
    </row>
    <row r="65" spans="1:19" ht="19.5" customHeight="1" x14ac:dyDescent="0.2">
      <c r="A65" s="41">
        <f>IF('વિદ્યાર્થી માહિતી'!A63="","",'વિદ્યાર્થી માહિતી'!A63)</f>
        <v>62</v>
      </c>
      <c r="B65" s="41" t="str">
        <f>IF('વિદ્યાર્થી માહિતી'!B63="","",'વિદ્યાર્થી માહિતી'!B63)</f>
        <v/>
      </c>
      <c r="C65" s="52" t="str">
        <f>IF('વિદ્યાર્થી માહિતી'!C63="","",'વિદ્યાર્થી માહિતી'!C63)</f>
        <v/>
      </c>
      <c r="D65" s="42" t="str">
        <f>IF('વિદ્યાર્થી માહિતી'!C63="","",'વિદ્યાર્થી માહિતી'!H63)</f>
        <v/>
      </c>
      <c r="E65" s="34"/>
      <c r="F65" s="34"/>
      <c r="G65" s="34"/>
      <c r="H65" s="34"/>
      <c r="I65" s="34"/>
      <c r="J65" s="34"/>
      <c r="K65" s="34"/>
      <c r="L65" s="235"/>
      <c r="M65" s="242" t="str">
        <f t="shared" si="2"/>
        <v/>
      </c>
      <c r="N65" s="242" t="str">
        <f t="shared" si="3"/>
        <v/>
      </c>
      <c r="O65" s="242" t="str">
        <f t="shared" si="4"/>
        <v/>
      </c>
      <c r="P65" s="242" t="str">
        <f t="shared" si="5"/>
        <v/>
      </c>
      <c r="Q65" s="242" t="str">
        <f t="shared" si="6"/>
        <v/>
      </c>
      <c r="R65" s="242" t="str">
        <f t="shared" si="7"/>
        <v/>
      </c>
      <c r="S65" s="242" t="str">
        <f t="shared" si="8"/>
        <v/>
      </c>
    </row>
    <row r="66" spans="1:19" ht="19.5" customHeight="1" x14ac:dyDescent="0.2">
      <c r="A66" s="41">
        <f>IF('વિદ્યાર્થી માહિતી'!A64="","",'વિદ્યાર્થી માહિતી'!A64)</f>
        <v>63</v>
      </c>
      <c r="B66" s="41" t="str">
        <f>IF('વિદ્યાર્થી માહિતી'!B64="","",'વિદ્યાર્થી માહિતી'!B64)</f>
        <v/>
      </c>
      <c r="C66" s="52" t="str">
        <f>IF('વિદ્યાર્થી માહિતી'!C64="","",'વિદ્યાર્થી માહિતી'!C64)</f>
        <v/>
      </c>
      <c r="D66" s="42" t="str">
        <f>IF('વિદ્યાર્થી માહિતી'!C64="","",'વિદ્યાર્થી માહિતી'!H64)</f>
        <v/>
      </c>
      <c r="E66" s="34"/>
      <c r="F66" s="34"/>
      <c r="G66" s="34"/>
      <c r="H66" s="34"/>
      <c r="I66" s="34"/>
      <c r="J66" s="34"/>
      <c r="K66" s="34"/>
      <c r="L66" s="235"/>
      <c r="M66" s="242" t="str">
        <f t="shared" si="2"/>
        <v/>
      </c>
      <c r="N66" s="242" t="str">
        <f t="shared" si="3"/>
        <v/>
      </c>
      <c r="O66" s="242" t="str">
        <f t="shared" si="4"/>
        <v/>
      </c>
      <c r="P66" s="242" t="str">
        <f t="shared" si="5"/>
        <v/>
      </c>
      <c r="Q66" s="242" t="str">
        <f t="shared" si="6"/>
        <v/>
      </c>
      <c r="R66" s="242" t="str">
        <f t="shared" si="7"/>
        <v/>
      </c>
      <c r="S66" s="242" t="str">
        <f t="shared" si="8"/>
        <v/>
      </c>
    </row>
    <row r="67" spans="1:19" ht="19.5" customHeight="1" x14ac:dyDescent="0.2">
      <c r="A67" s="41">
        <f>IF('વિદ્યાર્થી માહિતી'!A65="","",'વિદ્યાર્થી માહિતી'!A65)</f>
        <v>64</v>
      </c>
      <c r="B67" s="41" t="str">
        <f>IF('વિદ્યાર્થી માહિતી'!B65="","",'વિદ્યાર્થી માહિતી'!B65)</f>
        <v/>
      </c>
      <c r="C67" s="52" t="str">
        <f>IF('વિદ્યાર્થી માહિતી'!C65="","",'વિદ્યાર્થી માહિતી'!C65)</f>
        <v/>
      </c>
      <c r="D67" s="42" t="str">
        <f>IF('વિદ્યાર્થી માહિતી'!C65="","",'વિદ્યાર્થી માહિતી'!H65)</f>
        <v/>
      </c>
      <c r="E67" s="34"/>
      <c r="F67" s="34"/>
      <c r="G67" s="34"/>
      <c r="H67" s="34"/>
      <c r="I67" s="34"/>
      <c r="J67" s="34"/>
      <c r="K67" s="34"/>
      <c r="L67" s="235"/>
      <c r="M67" s="242" t="str">
        <f t="shared" si="2"/>
        <v/>
      </c>
      <c r="N67" s="242" t="str">
        <f t="shared" si="3"/>
        <v/>
      </c>
      <c r="O67" s="242" t="str">
        <f t="shared" si="4"/>
        <v/>
      </c>
      <c r="P67" s="242" t="str">
        <f t="shared" si="5"/>
        <v/>
      </c>
      <c r="Q67" s="242" t="str">
        <f t="shared" si="6"/>
        <v/>
      </c>
      <c r="R67" s="242" t="str">
        <f t="shared" si="7"/>
        <v/>
      </c>
      <c r="S67" s="242" t="str">
        <f t="shared" si="8"/>
        <v/>
      </c>
    </row>
    <row r="68" spans="1:19" ht="19.5" customHeight="1" x14ac:dyDescent="0.2">
      <c r="A68" s="41">
        <f>IF('વિદ્યાર્થી માહિતી'!A66="","",'વિદ્યાર્થી માહિતી'!A66)</f>
        <v>65</v>
      </c>
      <c r="B68" s="41" t="str">
        <f>IF('વિદ્યાર્થી માહિતી'!B66="","",'વિદ્યાર્થી માહિતી'!B66)</f>
        <v/>
      </c>
      <c r="C68" s="52" t="str">
        <f>IF('વિદ્યાર્થી માહિતી'!C66="","",'વિદ્યાર્થી માહિતી'!C66)</f>
        <v/>
      </c>
      <c r="D68" s="42" t="str">
        <f>IF('વિદ્યાર્થી માહિતી'!C66="","",'વિદ્યાર્થી માહિતી'!H66)</f>
        <v/>
      </c>
      <c r="E68" s="34"/>
      <c r="F68" s="34"/>
      <c r="G68" s="34"/>
      <c r="H68" s="34"/>
      <c r="I68" s="34"/>
      <c r="J68" s="34"/>
      <c r="K68" s="34"/>
      <c r="L68" s="235"/>
      <c r="M68" s="242" t="str">
        <f t="shared" si="2"/>
        <v/>
      </c>
      <c r="N68" s="242" t="str">
        <f t="shared" si="3"/>
        <v/>
      </c>
      <c r="O68" s="242" t="str">
        <f t="shared" si="4"/>
        <v/>
      </c>
      <c r="P68" s="242" t="str">
        <f t="shared" si="5"/>
        <v/>
      </c>
      <c r="Q68" s="242" t="str">
        <f t="shared" si="6"/>
        <v/>
      </c>
      <c r="R68" s="242" t="str">
        <f t="shared" si="7"/>
        <v/>
      </c>
      <c r="S68" s="242" t="str">
        <f t="shared" si="8"/>
        <v/>
      </c>
    </row>
    <row r="69" spans="1:19" ht="19.5" customHeight="1" x14ac:dyDescent="0.2">
      <c r="A69" s="41">
        <f>IF('વિદ્યાર્થી માહિતી'!A67="","",'વિદ્યાર્થી માહિતી'!A67)</f>
        <v>66</v>
      </c>
      <c r="B69" s="41" t="str">
        <f>IF('વિદ્યાર્થી માહિતી'!B67="","",'વિદ્યાર્થી માહિતી'!B67)</f>
        <v/>
      </c>
      <c r="C69" s="52" t="str">
        <f>IF('વિદ્યાર્થી માહિતી'!C67="","",'વિદ્યાર્થી માહિતી'!C67)</f>
        <v/>
      </c>
      <c r="D69" s="42" t="str">
        <f>IF('વિદ્યાર્થી માહિતી'!C67="","",'વિદ્યાર્થી માહિતી'!H67)</f>
        <v/>
      </c>
      <c r="E69" s="34"/>
      <c r="F69" s="34"/>
      <c r="G69" s="34"/>
      <c r="H69" s="34"/>
      <c r="I69" s="34"/>
      <c r="J69" s="34"/>
      <c r="K69" s="34"/>
      <c r="L69" s="235"/>
      <c r="M69" s="242" t="str">
        <f t="shared" ref="M69:M132" si="9">IF(E69="","",IF(E69="AB","AB",IF(E69="LEFT","LEFT",(E69*5/25))))</f>
        <v/>
      </c>
      <c r="N69" s="242" t="str">
        <f t="shared" ref="N69:N132" si="10">IF(F69="","",IF(F69="AB","AB",IF(F69="LEFT","LEFT",(F69*5/25))))</f>
        <v/>
      </c>
      <c r="O69" s="242" t="str">
        <f t="shared" ref="O69:O132" si="11">IF(G69="","",IF(G69="AB","AB",IF(G69="LEFT","LEFT",(G69*5/25))))</f>
        <v/>
      </c>
      <c r="P69" s="242" t="str">
        <f t="shared" ref="P69:P132" si="12">IF(H69="","",IF(H69="AB","AB",IF(H69="LEFT","LEFT",(H69*5/25))))</f>
        <v/>
      </c>
      <c r="Q69" s="242" t="str">
        <f t="shared" ref="Q69:Q132" si="13">IF(I69="","",IF(I69="AB","AB",IF(I69="LEFT","LEFT",(I69*5/25))))</f>
        <v/>
      </c>
      <c r="R69" s="242" t="str">
        <f t="shared" ref="R69:R132" si="14">IF(J69="","",IF(J69="AB","AB",IF(J69="LEFT","LEFT",(J69*5/25))))</f>
        <v/>
      </c>
      <c r="S69" s="242" t="str">
        <f t="shared" ref="S69:S132" si="15">IF(K69="","",IF(K69="AB","AB",IF(K69="LEFT","LEFT",(K69*5/25))))</f>
        <v/>
      </c>
    </row>
    <row r="70" spans="1:19" ht="19.5" customHeight="1" x14ac:dyDescent="0.2">
      <c r="A70" s="41">
        <f>IF('વિદ્યાર્થી માહિતી'!A68="","",'વિદ્યાર્થી માહિતી'!A68)</f>
        <v>67</v>
      </c>
      <c r="B70" s="41" t="str">
        <f>IF('વિદ્યાર્થી માહિતી'!B68="","",'વિદ્યાર્થી માહિતી'!B68)</f>
        <v/>
      </c>
      <c r="C70" s="52" t="str">
        <f>IF('વિદ્યાર્થી માહિતી'!C68="","",'વિદ્યાર્થી માહિતી'!C68)</f>
        <v/>
      </c>
      <c r="D70" s="42" t="str">
        <f>IF('વિદ્યાર્થી માહિતી'!C68="","",'વિદ્યાર્થી માહિતી'!H68)</f>
        <v/>
      </c>
      <c r="E70" s="34"/>
      <c r="F70" s="34"/>
      <c r="G70" s="34"/>
      <c r="H70" s="34"/>
      <c r="I70" s="34"/>
      <c r="J70" s="34"/>
      <c r="K70" s="34"/>
      <c r="L70" s="235"/>
      <c r="M70" s="242" t="str">
        <f t="shared" si="9"/>
        <v/>
      </c>
      <c r="N70" s="242" t="str">
        <f t="shared" si="10"/>
        <v/>
      </c>
      <c r="O70" s="242" t="str">
        <f t="shared" si="11"/>
        <v/>
      </c>
      <c r="P70" s="242" t="str">
        <f t="shared" si="12"/>
        <v/>
      </c>
      <c r="Q70" s="242" t="str">
        <f t="shared" si="13"/>
        <v/>
      </c>
      <c r="R70" s="242" t="str">
        <f t="shared" si="14"/>
        <v/>
      </c>
      <c r="S70" s="242" t="str">
        <f t="shared" si="15"/>
        <v/>
      </c>
    </row>
    <row r="71" spans="1:19" ht="19.5" customHeight="1" x14ac:dyDescent="0.2">
      <c r="A71" s="41">
        <f>IF('વિદ્યાર્થી માહિતી'!A69="","",'વિદ્યાર્થી માહિતી'!A69)</f>
        <v>68</v>
      </c>
      <c r="B71" s="41" t="str">
        <f>IF('વિદ્યાર્થી માહિતી'!B69="","",'વિદ્યાર્થી માહિતી'!B69)</f>
        <v/>
      </c>
      <c r="C71" s="52" t="str">
        <f>IF('વિદ્યાર્થી માહિતી'!C69="","",'વિદ્યાર્થી માહિતી'!C69)</f>
        <v/>
      </c>
      <c r="D71" s="42" t="str">
        <f>IF('વિદ્યાર્થી માહિતી'!C69="","",'વિદ્યાર્થી માહિતી'!H69)</f>
        <v/>
      </c>
      <c r="E71" s="34"/>
      <c r="F71" s="34"/>
      <c r="G71" s="34"/>
      <c r="H71" s="34"/>
      <c r="I71" s="34"/>
      <c r="J71" s="34"/>
      <c r="K71" s="34"/>
      <c r="L71" s="235"/>
      <c r="M71" s="242" t="str">
        <f t="shared" si="9"/>
        <v/>
      </c>
      <c r="N71" s="242" t="str">
        <f t="shared" si="10"/>
        <v/>
      </c>
      <c r="O71" s="242" t="str">
        <f t="shared" si="11"/>
        <v/>
      </c>
      <c r="P71" s="242" t="str">
        <f t="shared" si="12"/>
        <v/>
      </c>
      <c r="Q71" s="242" t="str">
        <f t="shared" si="13"/>
        <v/>
      </c>
      <c r="R71" s="242" t="str">
        <f t="shared" si="14"/>
        <v/>
      </c>
      <c r="S71" s="242" t="str">
        <f t="shared" si="15"/>
        <v/>
      </c>
    </row>
    <row r="72" spans="1:19" ht="19.5" customHeight="1" x14ac:dyDescent="0.2">
      <c r="A72" s="41">
        <f>IF('વિદ્યાર્થી માહિતી'!A70="","",'વિદ્યાર્થી માહિતી'!A70)</f>
        <v>69</v>
      </c>
      <c r="B72" s="41" t="str">
        <f>IF('વિદ્યાર્થી માહિતી'!B70="","",'વિદ્યાર્થી માહિતી'!B70)</f>
        <v/>
      </c>
      <c r="C72" s="52" t="str">
        <f>IF('વિદ્યાર્થી માહિતી'!C70="","",'વિદ્યાર્થી માહિતી'!C70)</f>
        <v/>
      </c>
      <c r="D72" s="42" t="str">
        <f>IF('વિદ્યાર્થી માહિતી'!C70="","",'વિદ્યાર્થી માહિતી'!H70)</f>
        <v/>
      </c>
      <c r="E72" s="34"/>
      <c r="F72" s="34"/>
      <c r="G72" s="34"/>
      <c r="H72" s="34"/>
      <c r="I72" s="34"/>
      <c r="J72" s="34"/>
      <c r="K72" s="34"/>
      <c r="L72" s="235"/>
      <c r="M72" s="242" t="str">
        <f t="shared" si="9"/>
        <v/>
      </c>
      <c r="N72" s="242" t="str">
        <f t="shared" si="10"/>
        <v/>
      </c>
      <c r="O72" s="242" t="str">
        <f t="shared" si="11"/>
        <v/>
      </c>
      <c r="P72" s="242" t="str">
        <f t="shared" si="12"/>
        <v/>
      </c>
      <c r="Q72" s="242" t="str">
        <f t="shared" si="13"/>
        <v/>
      </c>
      <c r="R72" s="242" t="str">
        <f t="shared" si="14"/>
        <v/>
      </c>
      <c r="S72" s="242" t="str">
        <f t="shared" si="15"/>
        <v/>
      </c>
    </row>
    <row r="73" spans="1:19" ht="19.5" customHeight="1" x14ac:dyDescent="0.2">
      <c r="A73" s="41">
        <f>IF('વિદ્યાર્થી માહિતી'!A71="","",'વિદ્યાર્થી માહિતી'!A71)</f>
        <v>70</v>
      </c>
      <c r="B73" s="41" t="str">
        <f>IF('વિદ્યાર્થી માહિતી'!B71="","",'વિદ્યાર્થી માહિતી'!B71)</f>
        <v/>
      </c>
      <c r="C73" s="52" t="str">
        <f>IF('વિદ્યાર્થી માહિતી'!C71="","",'વિદ્યાર્થી માહિતી'!C71)</f>
        <v/>
      </c>
      <c r="D73" s="42" t="str">
        <f>IF('વિદ્યાર્થી માહિતી'!C71="","",'વિદ્યાર્થી માહિતી'!H71)</f>
        <v/>
      </c>
      <c r="E73" s="34"/>
      <c r="F73" s="34"/>
      <c r="G73" s="34"/>
      <c r="H73" s="34"/>
      <c r="I73" s="34"/>
      <c r="J73" s="34"/>
      <c r="K73" s="34"/>
      <c r="L73" s="235"/>
      <c r="M73" s="242" t="str">
        <f t="shared" si="9"/>
        <v/>
      </c>
      <c r="N73" s="242" t="str">
        <f t="shared" si="10"/>
        <v/>
      </c>
      <c r="O73" s="242" t="str">
        <f t="shared" si="11"/>
        <v/>
      </c>
      <c r="P73" s="242" t="str">
        <f t="shared" si="12"/>
        <v/>
      </c>
      <c r="Q73" s="242" t="str">
        <f t="shared" si="13"/>
        <v/>
      </c>
      <c r="R73" s="242" t="str">
        <f t="shared" si="14"/>
        <v/>
      </c>
      <c r="S73" s="242" t="str">
        <f t="shared" si="15"/>
        <v/>
      </c>
    </row>
    <row r="74" spans="1:19" ht="19.5" customHeight="1" x14ac:dyDescent="0.2">
      <c r="A74" s="41">
        <f>IF('વિદ્યાર્થી માહિતી'!A72="","",'વિદ્યાર્થી માહિતી'!A72)</f>
        <v>71</v>
      </c>
      <c r="B74" s="41" t="str">
        <f>IF('વિદ્યાર્થી માહિતી'!B72="","",'વિદ્યાર્થી માહિતી'!B72)</f>
        <v/>
      </c>
      <c r="C74" s="52" t="str">
        <f>IF('વિદ્યાર્થી માહિતી'!C72="","",'વિદ્યાર્થી માહિતી'!C72)</f>
        <v/>
      </c>
      <c r="D74" s="42" t="str">
        <f>IF('વિદ્યાર્થી માહિતી'!C72="","",'વિદ્યાર્થી માહિતી'!H72)</f>
        <v/>
      </c>
      <c r="E74" s="34"/>
      <c r="F74" s="34"/>
      <c r="G74" s="34"/>
      <c r="H74" s="34"/>
      <c r="I74" s="34"/>
      <c r="J74" s="34"/>
      <c r="K74" s="34"/>
      <c r="L74" s="235"/>
      <c r="M74" s="242" t="str">
        <f t="shared" si="9"/>
        <v/>
      </c>
      <c r="N74" s="242" t="str">
        <f t="shared" si="10"/>
        <v/>
      </c>
      <c r="O74" s="242" t="str">
        <f t="shared" si="11"/>
        <v/>
      </c>
      <c r="P74" s="242" t="str">
        <f t="shared" si="12"/>
        <v/>
      </c>
      <c r="Q74" s="242" t="str">
        <f t="shared" si="13"/>
        <v/>
      </c>
      <c r="R74" s="242" t="str">
        <f t="shared" si="14"/>
        <v/>
      </c>
      <c r="S74" s="242" t="str">
        <f t="shared" si="15"/>
        <v/>
      </c>
    </row>
    <row r="75" spans="1:19" ht="19.5" customHeight="1" x14ac:dyDescent="0.2">
      <c r="A75" s="41">
        <f>IF('વિદ્યાર્થી માહિતી'!A73="","",'વિદ્યાર્થી માહિતી'!A73)</f>
        <v>72</v>
      </c>
      <c r="B75" s="41" t="str">
        <f>IF('વિદ્યાર્થી માહિતી'!B73="","",'વિદ્યાર્થી માહિતી'!B73)</f>
        <v/>
      </c>
      <c r="C75" s="52" t="str">
        <f>IF('વિદ્યાર્થી માહિતી'!C73="","",'વિદ્યાર્થી માહિતી'!C73)</f>
        <v/>
      </c>
      <c r="D75" s="42" t="str">
        <f>IF('વિદ્યાર્થી માહિતી'!C73="","",'વિદ્યાર્થી માહિતી'!H73)</f>
        <v/>
      </c>
      <c r="E75" s="34"/>
      <c r="F75" s="34"/>
      <c r="G75" s="34"/>
      <c r="H75" s="34"/>
      <c r="I75" s="34"/>
      <c r="J75" s="34"/>
      <c r="K75" s="34"/>
      <c r="L75" s="235"/>
      <c r="M75" s="242" t="str">
        <f t="shared" si="9"/>
        <v/>
      </c>
      <c r="N75" s="242" t="str">
        <f t="shared" si="10"/>
        <v/>
      </c>
      <c r="O75" s="242" t="str">
        <f t="shared" si="11"/>
        <v/>
      </c>
      <c r="P75" s="242" t="str">
        <f t="shared" si="12"/>
        <v/>
      </c>
      <c r="Q75" s="242" t="str">
        <f t="shared" si="13"/>
        <v/>
      </c>
      <c r="R75" s="242" t="str">
        <f t="shared" si="14"/>
        <v/>
      </c>
      <c r="S75" s="242" t="str">
        <f t="shared" si="15"/>
        <v/>
      </c>
    </row>
    <row r="76" spans="1:19" ht="19.5" customHeight="1" x14ac:dyDescent="0.2">
      <c r="A76" s="41">
        <f>IF('વિદ્યાર્થી માહિતી'!A74="","",'વિદ્યાર્થી માહિતી'!A74)</f>
        <v>73</v>
      </c>
      <c r="B76" s="41" t="str">
        <f>IF('વિદ્યાર્થી માહિતી'!B74="","",'વિદ્યાર્થી માહિતી'!B74)</f>
        <v/>
      </c>
      <c r="C76" s="52" t="str">
        <f>IF('વિદ્યાર્થી માહિતી'!C74="","",'વિદ્યાર્થી માહિતી'!C74)</f>
        <v/>
      </c>
      <c r="D76" s="42" t="str">
        <f>IF('વિદ્યાર્થી માહિતી'!C74="","",'વિદ્યાર્થી માહિતી'!H74)</f>
        <v/>
      </c>
      <c r="E76" s="34"/>
      <c r="F76" s="34"/>
      <c r="G76" s="34"/>
      <c r="H76" s="34"/>
      <c r="I76" s="34"/>
      <c r="J76" s="34"/>
      <c r="K76" s="34"/>
      <c r="L76" s="235"/>
      <c r="M76" s="242" t="str">
        <f t="shared" si="9"/>
        <v/>
      </c>
      <c r="N76" s="242" t="str">
        <f t="shared" si="10"/>
        <v/>
      </c>
      <c r="O76" s="242" t="str">
        <f t="shared" si="11"/>
        <v/>
      </c>
      <c r="P76" s="242" t="str">
        <f t="shared" si="12"/>
        <v/>
      </c>
      <c r="Q76" s="242" t="str">
        <f t="shared" si="13"/>
        <v/>
      </c>
      <c r="R76" s="242" t="str">
        <f t="shared" si="14"/>
        <v/>
      </c>
      <c r="S76" s="242" t="str">
        <f t="shared" si="15"/>
        <v/>
      </c>
    </row>
    <row r="77" spans="1:19" ht="19.5" customHeight="1" x14ac:dyDescent="0.2">
      <c r="A77" s="41">
        <f>IF('વિદ્યાર્થી માહિતી'!A75="","",'વિદ્યાર્થી માહિતી'!A75)</f>
        <v>74</v>
      </c>
      <c r="B77" s="41" t="str">
        <f>IF('વિદ્યાર્થી માહિતી'!B75="","",'વિદ્યાર્થી માહિતી'!B75)</f>
        <v/>
      </c>
      <c r="C77" s="52" t="str">
        <f>IF('વિદ્યાર્થી માહિતી'!C75="","",'વિદ્યાર્થી માહિતી'!C75)</f>
        <v/>
      </c>
      <c r="D77" s="42" t="str">
        <f>IF('વિદ્યાર્થી માહિતી'!C75="","",'વિદ્યાર્થી માહિતી'!H75)</f>
        <v/>
      </c>
      <c r="E77" s="34"/>
      <c r="F77" s="34"/>
      <c r="G77" s="34"/>
      <c r="H77" s="34"/>
      <c r="I77" s="34"/>
      <c r="J77" s="34"/>
      <c r="K77" s="34"/>
      <c r="L77" s="235"/>
      <c r="M77" s="242" t="str">
        <f t="shared" si="9"/>
        <v/>
      </c>
      <c r="N77" s="242" t="str">
        <f t="shared" si="10"/>
        <v/>
      </c>
      <c r="O77" s="242" t="str">
        <f t="shared" si="11"/>
        <v/>
      </c>
      <c r="P77" s="242" t="str">
        <f t="shared" si="12"/>
        <v/>
      </c>
      <c r="Q77" s="242" t="str">
        <f t="shared" si="13"/>
        <v/>
      </c>
      <c r="R77" s="242" t="str">
        <f t="shared" si="14"/>
        <v/>
      </c>
      <c r="S77" s="242" t="str">
        <f t="shared" si="15"/>
        <v/>
      </c>
    </row>
    <row r="78" spans="1:19" ht="19.5" customHeight="1" x14ac:dyDescent="0.2">
      <c r="A78" s="41">
        <f>IF('વિદ્યાર્થી માહિતી'!A76="","",'વિદ્યાર્થી માહિતી'!A76)</f>
        <v>75</v>
      </c>
      <c r="B78" s="41" t="str">
        <f>IF('વિદ્યાર્થી માહિતી'!B76="","",'વિદ્યાર્થી માહિતી'!B76)</f>
        <v/>
      </c>
      <c r="C78" s="52" t="str">
        <f>IF('વિદ્યાર્થી માહિતી'!C76="","",'વિદ્યાર્થી માહિતી'!C76)</f>
        <v/>
      </c>
      <c r="D78" s="42" t="str">
        <f>IF('વિદ્યાર્થી માહિતી'!C76="","",'વિદ્યાર્થી માહિતી'!H76)</f>
        <v/>
      </c>
      <c r="E78" s="34"/>
      <c r="F78" s="34"/>
      <c r="G78" s="34"/>
      <c r="H78" s="34"/>
      <c r="I78" s="34"/>
      <c r="J78" s="34"/>
      <c r="K78" s="34"/>
      <c r="L78" s="235"/>
      <c r="M78" s="242" t="str">
        <f t="shared" si="9"/>
        <v/>
      </c>
      <c r="N78" s="242" t="str">
        <f t="shared" si="10"/>
        <v/>
      </c>
      <c r="O78" s="242" t="str">
        <f t="shared" si="11"/>
        <v/>
      </c>
      <c r="P78" s="242" t="str">
        <f t="shared" si="12"/>
        <v/>
      </c>
      <c r="Q78" s="242" t="str">
        <f t="shared" si="13"/>
        <v/>
      </c>
      <c r="R78" s="242" t="str">
        <f t="shared" si="14"/>
        <v/>
      </c>
      <c r="S78" s="242" t="str">
        <f t="shared" si="15"/>
        <v/>
      </c>
    </row>
    <row r="79" spans="1:19" ht="19.5" customHeight="1" x14ac:dyDescent="0.2">
      <c r="A79" s="41">
        <f>IF('વિદ્યાર્થી માહિતી'!A77="","",'વિદ્યાર્થી માહિતી'!A77)</f>
        <v>76</v>
      </c>
      <c r="B79" s="41" t="str">
        <f>IF('વિદ્યાર્થી માહિતી'!B77="","",'વિદ્યાર્થી માહિતી'!B77)</f>
        <v/>
      </c>
      <c r="C79" s="52" t="str">
        <f>IF('વિદ્યાર્થી માહિતી'!C77="","",'વિદ્યાર્થી માહિતી'!C77)</f>
        <v/>
      </c>
      <c r="D79" s="42" t="str">
        <f>IF('વિદ્યાર્થી માહિતી'!C77="","",'વિદ્યાર્થી માહિતી'!H77)</f>
        <v/>
      </c>
      <c r="E79" s="34"/>
      <c r="F79" s="34"/>
      <c r="G79" s="34"/>
      <c r="H79" s="34"/>
      <c r="I79" s="34"/>
      <c r="J79" s="34"/>
      <c r="K79" s="34"/>
      <c r="L79" s="235"/>
      <c r="M79" s="242" t="str">
        <f t="shared" si="9"/>
        <v/>
      </c>
      <c r="N79" s="242" t="str">
        <f t="shared" si="10"/>
        <v/>
      </c>
      <c r="O79" s="242" t="str">
        <f t="shared" si="11"/>
        <v/>
      </c>
      <c r="P79" s="242" t="str">
        <f t="shared" si="12"/>
        <v/>
      </c>
      <c r="Q79" s="242" t="str">
        <f t="shared" si="13"/>
        <v/>
      </c>
      <c r="R79" s="242" t="str">
        <f t="shared" si="14"/>
        <v/>
      </c>
      <c r="S79" s="242" t="str">
        <f t="shared" si="15"/>
        <v/>
      </c>
    </row>
    <row r="80" spans="1:19" ht="19.5" customHeight="1" x14ac:dyDescent="0.2">
      <c r="A80" s="41">
        <f>IF('વિદ્યાર્થી માહિતી'!A78="","",'વિદ્યાર્થી માહિતી'!A78)</f>
        <v>77</v>
      </c>
      <c r="B80" s="41" t="str">
        <f>IF('વિદ્યાર્થી માહિતી'!B78="","",'વિદ્યાર્થી માહિતી'!B78)</f>
        <v/>
      </c>
      <c r="C80" s="52" t="str">
        <f>IF('વિદ્યાર્થી માહિતી'!C78="","",'વિદ્યાર્થી માહિતી'!C78)</f>
        <v/>
      </c>
      <c r="D80" s="42" t="str">
        <f>IF('વિદ્યાર્થી માહિતી'!C78="","",'વિદ્યાર્થી માહિતી'!H78)</f>
        <v/>
      </c>
      <c r="E80" s="34"/>
      <c r="F80" s="34"/>
      <c r="G80" s="34"/>
      <c r="H80" s="34"/>
      <c r="I80" s="34"/>
      <c r="J80" s="34"/>
      <c r="K80" s="34"/>
      <c r="L80" s="235"/>
      <c r="M80" s="242" t="str">
        <f t="shared" si="9"/>
        <v/>
      </c>
      <c r="N80" s="242" t="str">
        <f t="shared" si="10"/>
        <v/>
      </c>
      <c r="O80" s="242" t="str">
        <f t="shared" si="11"/>
        <v/>
      </c>
      <c r="P80" s="242" t="str">
        <f t="shared" si="12"/>
        <v/>
      </c>
      <c r="Q80" s="242" t="str">
        <f t="shared" si="13"/>
        <v/>
      </c>
      <c r="R80" s="242" t="str">
        <f t="shared" si="14"/>
        <v/>
      </c>
      <c r="S80" s="242" t="str">
        <f t="shared" si="15"/>
        <v/>
      </c>
    </row>
    <row r="81" spans="1:19" ht="19.5" customHeight="1" x14ac:dyDescent="0.2">
      <c r="A81" s="41">
        <f>IF('વિદ્યાર્થી માહિતી'!A79="","",'વિદ્યાર્થી માહિતી'!A79)</f>
        <v>78</v>
      </c>
      <c r="B81" s="41" t="str">
        <f>IF('વિદ્યાર્થી માહિતી'!B79="","",'વિદ્યાર્થી માહિતી'!B79)</f>
        <v/>
      </c>
      <c r="C81" s="52" t="str">
        <f>IF('વિદ્યાર્થી માહિતી'!C79="","",'વિદ્યાર્થી માહિતી'!C79)</f>
        <v/>
      </c>
      <c r="D81" s="42" t="str">
        <f>IF('વિદ્યાર્થી માહિતી'!C79="","",'વિદ્યાર્થી માહિતી'!H79)</f>
        <v/>
      </c>
      <c r="E81" s="34"/>
      <c r="F81" s="34"/>
      <c r="G81" s="34"/>
      <c r="H81" s="34"/>
      <c r="I81" s="34"/>
      <c r="J81" s="34"/>
      <c r="K81" s="34"/>
      <c r="L81" s="235"/>
      <c r="M81" s="242" t="str">
        <f t="shared" si="9"/>
        <v/>
      </c>
      <c r="N81" s="242" t="str">
        <f t="shared" si="10"/>
        <v/>
      </c>
      <c r="O81" s="242" t="str">
        <f t="shared" si="11"/>
        <v/>
      </c>
      <c r="P81" s="242" t="str">
        <f t="shared" si="12"/>
        <v/>
      </c>
      <c r="Q81" s="242" t="str">
        <f t="shared" si="13"/>
        <v/>
      </c>
      <c r="R81" s="242" t="str">
        <f t="shared" si="14"/>
        <v/>
      </c>
      <c r="S81" s="242" t="str">
        <f t="shared" si="15"/>
        <v/>
      </c>
    </row>
    <row r="82" spans="1:19" ht="19.5" customHeight="1" x14ac:dyDescent="0.2">
      <c r="A82" s="41">
        <f>IF('વિદ્યાર્થી માહિતી'!A80="","",'વિદ્યાર્થી માહિતી'!A80)</f>
        <v>79</v>
      </c>
      <c r="B82" s="41" t="str">
        <f>IF('વિદ્યાર્થી માહિતી'!B80="","",'વિદ્યાર્થી માહિતી'!B80)</f>
        <v/>
      </c>
      <c r="C82" s="52" t="str">
        <f>IF('વિદ્યાર્થી માહિતી'!C80="","",'વિદ્યાર્થી માહિતી'!C80)</f>
        <v/>
      </c>
      <c r="D82" s="42" t="str">
        <f>IF('વિદ્યાર્થી માહિતી'!C80="","",'વિદ્યાર્થી માહિતી'!H80)</f>
        <v/>
      </c>
      <c r="E82" s="34"/>
      <c r="F82" s="34"/>
      <c r="G82" s="34"/>
      <c r="H82" s="34"/>
      <c r="I82" s="34"/>
      <c r="J82" s="34"/>
      <c r="K82" s="34"/>
      <c r="L82" s="235"/>
      <c r="M82" s="242" t="str">
        <f t="shared" si="9"/>
        <v/>
      </c>
      <c r="N82" s="242" t="str">
        <f t="shared" si="10"/>
        <v/>
      </c>
      <c r="O82" s="242" t="str">
        <f t="shared" si="11"/>
        <v/>
      </c>
      <c r="P82" s="242" t="str">
        <f t="shared" si="12"/>
        <v/>
      </c>
      <c r="Q82" s="242" t="str">
        <f t="shared" si="13"/>
        <v/>
      </c>
      <c r="R82" s="242" t="str">
        <f t="shared" si="14"/>
        <v/>
      </c>
      <c r="S82" s="242" t="str">
        <f t="shared" si="15"/>
        <v/>
      </c>
    </row>
    <row r="83" spans="1:19" ht="19.5" customHeight="1" x14ac:dyDescent="0.2">
      <c r="A83" s="41">
        <f>IF('વિદ્યાર્થી માહિતી'!A81="","",'વિદ્યાર્થી માહિતી'!A81)</f>
        <v>80</v>
      </c>
      <c r="B83" s="41" t="str">
        <f>IF('વિદ્યાર્થી માહિતી'!B81="","",'વિદ્યાર્થી માહિતી'!B81)</f>
        <v/>
      </c>
      <c r="C83" s="52" t="str">
        <f>IF('વિદ્યાર્થી માહિતી'!C81="","",'વિદ્યાર્થી માહિતી'!C81)</f>
        <v/>
      </c>
      <c r="D83" s="42" t="str">
        <f>IF('વિદ્યાર્થી માહિતી'!C81="","",'વિદ્યાર્થી માહિતી'!H81)</f>
        <v/>
      </c>
      <c r="E83" s="34"/>
      <c r="F83" s="34"/>
      <c r="G83" s="34"/>
      <c r="H83" s="34"/>
      <c r="I83" s="34"/>
      <c r="J83" s="34"/>
      <c r="K83" s="34"/>
      <c r="L83" s="235"/>
      <c r="M83" s="242" t="str">
        <f t="shared" si="9"/>
        <v/>
      </c>
      <c r="N83" s="242" t="str">
        <f t="shared" si="10"/>
        <v/>
      </c>
      <c r="O83" s="242" t="str">
        <f t="shared" si="11"/>
        <v/>
      </c>
      <c r="P83" s="242" t="str">
        <f t="shared" si="12"/>
        <v/>
      </c>
      <c r="Q83" s="242" t="str">
        <f t="shared" si="13"/>
        <v/>
      </c>
      <c r="R83" s="242" t="str">
        <f t="shared" si="14"/>
        <v/>
      </c>
      <c r="S83" s="242" t="str">
        <f t="shared" si="15"/>
        <v/>
      </c>
    </row>
    <row r="84" spans="1:19" ht="19.5" customHeight="1" x14ac:dyDescent="0.2">
      <c r="A84" s="41">
        <f>IF('વિદ્યાર્થી માહિતી'!A82="","",'વિદ્યાર્થી માહિતી'!A82)</f>
        <v>81</v>
      </c>
      <c r="B84" s="41" t="str">
        <f>IF('વિદ્યાર્થી માહિતી'!B82="","",'વિદ્યાર્થી માહિતી'!B82)</f>
        <v/>
      </c>
      <c r="C84" s="52" t="str">
        <f>IF('વિદ્યાર્થી માહિતી'!C82="","",'વિદ્યાર્થી માહિતી'!C82)</f>
        <v/>
      </c>
      <c r="D84" s="42" t="str">
        <f>IF('વિદ્યાર્થી માહિતી'!C82="","",'વિદ્યાર્થી માહિતી'!H82)</f>
        <v/>
      </c>
      <c r="E84" s="34"/>
      <c r="F84" s="34"/>
      <c r="G84" s="34"/>
      <c r="H84" s="34"/>
      <c r="I84" s="34"/>
      <c r="J84" s="34"/>
      <c r="K84" s="34"/>
      <c r="L84" s="235"/>
      <c r="M84" s="242" t="str">
        <f t="shared" si="9"/>
        <v/>
      </c>
      <c r="N84" s="242" t="str">
        <f t="shared" si="10"/>
        <v/>
      </c>
      <c r="O84" s="242" t="str">
        <f t="shared" si="11"/>
        <v/>
      </c>
      <c r="P84" s="242" t="str">
        <f t="shared" si="12"/>
        <v/>
      </c>
      <c r="Q84" s="242" t="str">
        <f t="shared" si="13"/>
        <v/>
      </c>
      <c r="R84" s="242" t="str">
        <f t="shared" si="14"/>
        <v/>
      </c>
      <c r="S84" s="242" t="str">
        <f t="shared" si="15"/>
        <v/>
      </c>
    </row>
    <row r="85" spans="1:19" ht="19.5" customHeight="1" x14ac:dyDescent="0.2">
      <c r="A85" s="41">
        <f>IF('વિદ્યાર્થી માહિતી'!A83="","",'વિદ્યાર્થી માહિતી'!A83)</f>
        <v>82</v>
      </c>
      <c r="B85" s="41" t="str">
        <f>IF('વિદ્યાર્થી માહિતી'!B83="","",'વિદ્યાર્થી માહિતી'!B83)</f>
        <v/>
      </c>
      <c r="C85" s="52" t="str">
        <f>IF('વિદ્યાર્થી માહિતી'!C83="","",'વિદ્યાર્થી માહિતી'!C83)</f>
        <v/>
      </c>
      <c r="D85" s="42" t="str">
        <f>IF('વિદ્યાર્થી માહિતી'!C83="","",'વિદ્યાર્થી માહિતી'!H83)</f>
        <v/>
      </c>
      <c r="E85" s="34"/>
      <c r="F85" s="34"/>
      <c r="G85" s="34"/>
      <c r="H85" s="34"/>
      <c r="I85" s="34"/>
      <c r="J85" s="34"/>
      <c r="K85" s="34"/>
      <c r="L85" s="235"/>
      <c r="M85" s="242" t="str">
        <f t="shared" si="9"/>
        <v/>
      </c>
      <c r="N85" s="242" t="str">
        <f t="shared" si="10"/>
        <v/>
      </c>
      <c r="O85" s="242" t="str">
        <f t="shared" si="11"/>
        <v/>
      </c>
      <c r="P85" s="242" t="str">
        <f t="shared" si="12"/>
        <v/>
      </c>
      <c r="Q85" s="242" t="str">
        <f t="shared" si="13"/>
        <v/>
      </c>
      <c r="R85" s="242" t="str">
        <f t="shared" si="14"/>
        <v/>
      </c>
      <c r="S85" s="242" t="str">
        <f t="shared" si="15"/>
        <v/>
      </c>
    </row>
    <row r="86" spans="1:19" ht="19.5" customHeight="1" x14ac:dyDescent="0.2">
      <c r="A86" s="41">
        <f>IF('વિદ્યાર્થી માહિતી'!A84="","",'વિદ્યાર્થી માહિતી'!A84)</f>
        <v>83</v>
      </c>
      <c r="B86" s="41" t="str">
        <f>IF('વિદ્યાર્થી માહિતી'!B84="","",'વિદ્યાર્થી માહિતી'!B84)</f>
        <v/>
      </c>
      <c r="C86" s="52" t="str">
        <f>IF('વિદ્યાર્થી માહિતી'!C84="","",'વિદ્યાર્થી માહિતી'!C84)</f>
        <v/>
      </c>
      <c r="D86" s="42" t="str">
        <f>IF('વિદ્યાર્થી માહિતી'!C84="","",'વિદ્યાર્થી માહિતી'!H84)</f>
        <v/>
      </c>
      <c r="E86" s="34"/>
      <c r="F86" s="34"/>
      <c r="G86" s="34"/>
      <c r="H86" s="34"/>
      <c r="I86" s="34"/>
      <c r="J86" s="34"/>
      <c r="K86" s="34"/>
      <c r="L86" s="235"/>
      <c r="M86" s="242" t="str">
        <f t="shared" si="9"/>
        <v/>
      </c>
      <c r="N86" s="242" t="str">
        <f t="shared" si="10"/>
        <v/>
      </c>
      <c r="O86" s="242" t="str">
        <f t="shared" si="11"/>
        <v/>
      </c>
      <c r="P86" s="242" t="str">
        <f t="shared" si="12"/>
        <v/>
      </c>
      <c r="Q86" s="242" t="str">
        <f t="shared" si="13"/>
        <v/>
      </c>
      <c r="R86" s="242" t="str">
        <f t="shared" si="14"/>
        <v/>
      </c>
      <c r="S86" s="242" t="str">
        <f t="shared" si="15"/>
        <v/>
      </c>
    </row>
    <row r="87" spans="1:19" ht="19.5" customHeight="1" x14ac:dyDescent="0.2">
      <c r="A87" s="41">
        <f>IF('વિદ્યાર્થી માહિતી'!A85="","",'વિદ્યાર્થી માહિતી'!A85)</f>
        <v>84</v>
      </c>
      <c r="B87" s="41" t="str">
        <f>IF('વિદ્યાર્થી માહિતી'!B85="","",'વિદ્યાર્થી માહિતી'!B85)</f>
        <v/>
      </c>
      <c r="C87" s="52" t="str">
        <f>IF('વિદ્યાર્થી માહિતી'!C85="","",'વિદ્યાર્થી માહિતી'!C85)</f>
        <v/>
      </c>
      <c r="D87" s="42" t="str">
        <f>IF('વિદ્યાર્થી માહિતી'!C85="","",'વિદ્યાર્થી માહિતી'!H85)</f>
        <v/>
      </c>
      <c r="E87" s="34"/>
      <c r="F87" s="34"/>
      <c r="G87" s="34"/>
      <c r="H87" s="34"/>
      <c r="I87" s="34"/>
      <c r="J87" s="34"/>
      <c r="K87" s="34"/>
      <c r="L87" s="235"/>
      <c r="M87" s="242" t="str">
        <f t="shared" si="9"/>
        <v/>
      </c>
      <c r="N87" s="242" t="str">
        <f t="shared" si="10"/>
        <v/>
      </c>
      <c r="O87" s="242" t="str">
        <f t="shared" si="11"/>
        <v/>
      </c>
      <c r="P87" s="242" t="str">
        <f t="shared" si="12"/>
        <v/>
      </c>
      <c r="Q87" s="242" t="str">
        <f t="shared" si="13"/>
        <v/>
      </c>
      <c r="R87" s="242" t="str">
        <f t="shared" si="14"/>
        <v/>
      </c>
      <c r="S87" s="242" t="str">
        <f t="shared" si="15"/>
        <v/>
      </c>
    </row>
    <row r="88" spans="1:19" ht="19.5" customHeight="1" x14ac:dyDescent="0.2">
      <c r="A88" s="41">
        <f>IF('વિદ્યાર્થી માહિતી'!A86="","",'વિદ્યાર્થી માહિતી'!A86)</f>
        <v>85</v>
      </c>
      <c r="B88" s="41" t="str">
        <f>IF('વિદ્યાર્થી માહિતી'!B86="","",'વિદ્યાર્થી માહિતી'!B86)</f>
        <v/>
      </c>
      <c r="C88" s="52" t="str">
        <f>IF('વિદ્યાર્થી માહિતી'!C86="","",'વિદ્યાર્થી માહિતી'!C86)</f>
        <v/>
      </c>
      <c r="D88" s="42" t="str">
        <f>IF('વિદ્યાર્થી માહિતી'!C86="","",'વિદ્યાર્થી માહિતી'!H86)</f>
        <v/>
      </c>
      <c r="E88" s="34"/>
      <c r="F88" s="34"/>
      <c r="G88" s="34"/>
      <c r="H88" s="34"/>
      <c r="I88" s="34"/>
      <c r="J88" s="34"/>
      <c r="K88" s="34"/>
      <c r="L88" s="235"/>
      <c r="M88" s="242" t="str">
        <f t="shared" si="9"/>
        <v/>
      </c>
      <c r="N88" s="242" t="str">
        <f t="shared" si="10"/>
        <v/>
      </c>
      <c r="O88" s="242" t="str">
        <f t="shared" si="11"/>
        <v/>
      </c>
      <c r="P88" s="242" t="str">
        <f t="shared" si="12"/>
        <v/>
      </c>
      <c r="Q88" s="242" t="str">
        <f t="shared" si="13"/>
        <v/>
      </c>
      <c r="R88" s="242" t="str">
        <f t="shared" si="14"/>
        <v/>
      </c>
      <c r="S88" s="242" t="str">
        <f t="shared" si="15"/>
        <v/>
      </c>
    </row>
    <row r="89" spans="1:19" ht="19.5" customHeight="1" x14ac:dyDescent="0.2">
      <c r="A89" s="41">
        <f>IF('વિદ્યાર્થી માહિતી'!A87="","",'વિદ્યાર્થી માહિતી'!A87)</f>
        <v>86</v>
      </c>
      <c r="B89" s="41" t="str">
        <f>IF('વિદ્યાર્થી માહિતી'!B87="","",'વિદ્યાર્થી માહિતી'!B87)</f>
        <v/>
      </c>
      <c r="C89" s="52" t="str">
        <f>IF('વિદ્યાર્થી માહિતી'!C87="","",'વિદ્યાર્થી માહિતી'!C87)</f>
        <v/>
      </c>
      <c r="D89" s="42" t="str">
        <f>IF('વિદ્યાર્થી માહિતી'!C87="","",'વિદ્યાર્થી માહિતી'!H87)</f>
        <v/>
      </c>
      <c r="E89" s="34"/>
      <c r="F89" s="34"/>
      <c r="G89" s="34"/>
      <c r="H89" s="34"/>
      <c r="I89" s="34"/>
      <c r="J89" s="34"/>
      <c r="K89" s="34"/>
      <c r="L89" s="235"/>
      <c r="M89" s="242" t="str">
        <f t="shared" si="9"/>
        <v/>
      </c>
      <c r="N89" s="242" t="str">
        <f t="shared" si="10"/>
        <v/>
      </c>
      <c r="O89" s="242" t="str">
        <f t="shared" si="11"/>
        <v/>
      </c>
      <c r="P89" s="242" t="str">
        <f t="shared" si="12"/>
        <v/>
      </c>
      <c r="Q89" s="242" t="str">
        <f t="shared" si="13"/>
        <v/>
      </c>
      <c r="R89" s="242" t="str">
        <f t="shared" si="14"/>
        <v/>
      </c>
      <c r="S89" s="242" t="str">
        <f t="shared" si="15"/>
        <v/>
      </c>
    </row>
    <row r="90" spans="1:19" ht="19.5" customHeight="1" x14ac:dyDescent="0.2">
      <c r="A90" s="41">
        <f>IF('વિદ્યાર્થી માહિતી'!A88="","",'વિદ્યાર્થી માહિતી'!A88)</f>
        <v>87</v>
      </c>
      <c r="B90" s="41" t="str">
        <f>IF('વિદ્યાર્થી માહિતી'!B88="","",'વિદ્યાર્થી માહિતી'!B88)</f>
        <v/>
      </c>
      <c r="C90" s="52" t="str">
        <f>IF('વિદ્યાર્થી માહિતી'!C88="","",'વિદ્યાર્થી માહિતી'!C88)</f>
        <v/>
      </c>
      <c r="D90" s="42" t="str">
        <f>IF('વિદ્યાર્થી માહિતી'!C88="","",'વિદ્યાર્થી માહિતી'!H88)</f>
        <v/>
      </c>
      <c r="E90" s="34"/>
      <c r="F90" s="34"/>
      <c r="G90" s="34"/>
      <c r="H90" s="34"/>
      <c r="I90" s="34"/>
      <c r="J90" s="34"/>
      <c r="K90" s="34"/>
      <c r="L90" s="235"/>
      <c r="M90" s="242" t="str">
        <f t="shared" si="9"/>
        <v/>
      </c>
      <c r="N90" s="242" t="str">
        <f t="shared" si="10"/>
        <v/>
      </c>
      <c r="O90" s="242" t="str">
        <f t="shared" si="11"/>
        <v/>
      </c>
      <c r="P90" s="242" t="str">
        <f t="shared" si="12"/>
        <v/>
      </c>
      <c r="Q90" s="242" t="str">
        <f t="shared" si="13"/>
        <v/>
      </c>
      <c r="R90" s="242" t="str">
        <f t="shared" si="14"/>
        <v/>
      </c>
      <c r="S90" s="242" t="str">
        <f t="shared" si="15"/>
        <v/>
      </c>
    </row>
    <row r="91" spans="1:19" ht="19.5" customHeight="1" x14ac:dyDescent="0.2">
      <c r="A91" s="41">
        <f>IF('વિદ્યાર્થી માહિતી'!A89="","",'વિદ્યાર્થી માહિતી'!A89)</f>
        <v>88</v>
      </c>
      <c r="B91" s="41" t="str">
        <f>IF('વિદ્યાર્થી માહિતી'!B89="","",'વિદ્યાર્થી માહિતી'!B89)</f>
        <v/>
      </c>
      <c r="C91" s="52" t="str">
        <f>IF('વિદ્યાર્થી માહિતી'!C89="","",'વિદ્યાર્થી માહિતી'!C89)</f>
        <v/>
      </c>
      <c r="D91" s="42" t="str">
        <f>IF('વિદ્યાર્થી માહિતી'!C89="","",'વિદ્યાર્થી માહિતી'!H89)</f>
        <v/>
      </c>
      <c r="E91" s="34"/>
      <c r="F91" s="34"/>
      <c r="G91" s="34"/>
      <c r="H91" s="34"/>
      <c r="I91" s="34"/>
      <c r="J91" s="34"/>
      <c r="K91" s="34"/>
      <c r="L91" s="235"/>
      <c r="M91" s="242" t="str">
        <f t="shared" si="9"/>
        <v/>
      </c>
      <c r="N91" s="242" t="str">
        <f t="shared" si="10"/>
        <v/>
      </c>
      <c r="O91" s="242" t="str">
        <f t="shared" si="11"/>
        <v/>
      </c>
      <c r="P91" s="242" t="str">
        <f t="shared" si="12"/>
        <v/>
      </c>
      <c r="Q91" s="242" t="str">
        <f t="shared" si="13"/>
        <v/>
      </c>
      <c r="R91" s="242" t="str">
        <f t="shared" si="14"/>
        <v/>
      </c>
      <c r="S91" s="242" t="str">
        <f t="shared" si="15"/>
        <v/>
      </c>
    </row>
    <row r="92" spans="1:19" ht="19.5" customHeight="1" x14ac:dyDescent="0.2">
      <c r="A92" s="41">
        <f>IF('વિદ્યાર્થી માહિતી'!A90="","",'વિદ્યાર્થી માહિતી'!A90)</f>
        <v>89</v>
      </c>
      <c r="B92" s="41" t="str">
        <f>IF('વિદ્યાર્થી માહિતી'!B90="","",'વિદ્યાર્થી માહિતી'!B90)</f>
        <v/>
      </c>
      <c r="C92" s="52" t="str">
        <f>IF('વિદ્યાર્થી માહિતી'!C90="","",'વિદ્યાર્થી માહિતી'!C90)</f>
        <v/>
      </c>
      <c r="D92" s="42" t="str">
        <f>IF('વિદ્યાર્થી માહિતી'!C90="","",'વિદ્યાર્થી માહિતી'!H90)</f>
        <v/>
      </c>
      <c r="E92" s="34"/>
      <c r="F92" s="34"/>
      <c r="G92" s="34"/>
      <c r="H92" s="34"/>
      <c r="I92" s="34"/>
      <c r="J92" s="34"/>
      <c r="K92" s="34"/>
      <c r="L92" s="235"/>
      <c r="M92" s="242" t="str">
        <f t="shared" si="9"/>
        <v/>
      </c>
      <c r="N92" s="242" t="str">
        <f t="shared" si="10"/>
        <v/>
      </c>
      <c r="O92" s="242" t="str">
        <f t="shared" si="11"/>
        <v/>
      </c>
      <c r="P92" s="242" t="str">
        <f t="shared" si="12"/>
        <v/>
      </c>
      <c r="Q92" s="242" t="str">
        <f t="shared" si="13"/>
        <v/>
      </c>
      <c r="R92" s="242" t="str">
        <f t="shared" si="14"/>
        <v/>
      </c>
      <c r="S92" s="242" t="str">
        <f t="shared" si="15"/>
        <v/>
      </c>
    </row>
    <row r="93" spans="1:19" ht="19.5" customHeight="1" x14ac:dyDescent="0.2">
      <c r="A93" s="41">
        <f>IF('વિદ્યાર્થી માહિતી'!A91="","",'વિદ્યાર્થી માહિતી'!A91)</f>
        <v>90</v>
      </c>
      <c r="B93" s="41" t="str">
        <f>IF('વિદ્યાર્થી માહિતી'!B91="","",'વિદ્યાર્થી માહિતી'!B91)</f>
        <v/>
      </c>
      <c r="C93" s="52" t="str">
        <f>IF('વિદ્યાર્થી માહિતી'!C91="","",'વિદ્યાર્થી માહિતી'!C91)</f>
        <v/>
      </c>
      <c r="D93" s="42" t="str">
        <f>IF('વિદ્યાર્થી માહિતી'!C91="","",'વિદ્યાર્થી માહિતી'!H91)</f>
        <v/>
      </c>
      <c r="E93" s="34"/>
      <c r="F93" s="34"/>
      <c r="G93" s="34"/>
      <c r="H93" s="34"/>
      <c r="I93" s="34"/>
      <c r="J93" s="34"/>
      <c r="K93" s="34"/>
      <c r="L93" s="235"/>
      <c r="M93" s="242" t="str">
        <f t="shared" si="9"/>
        <v/>
      </c>
      <c r="N93" s="242" t="str">
        <f t="shared" si="10"/>
        <v/>
      </c>
      <c r="O93" s="242" t="str">
        <f t="shared" si="11"/>
        <v/>
      </c>
      <c r="P93" s="242" t="str">
        <f t="shared" si="12"/>
        <v/>
      </c>
      <c r="Q93" s="242" t="str">
        <f t="shared" si="13"/>
        <v/>
      </c>
      <c r="R93" s="242" t="str">
        <f t="shared" si="14"/>
        <v/>
      </c>
      <c r="S93" s="242" t="str">
        <f t="shared" si="15"/>
        <v/>
      </c>
    </row>
    <row r="94" spans="1:19" ht="19.5" customHeight="1" x14ac:dyDescent="0.2">
      <c r="A94" s="41">
        <f>IF('વિદ્યાર્થી માહિતી'!A92="","",'વિદ્યાર્થી માહિતી'!A92)</f>
        <v>91</v>
      </c>
      <c r="B94" s="41" t="str">
        <f>IF('વિદ્યાર્થી માહિતી'!B92="","",'વિદ્યાર્થી માહિતી'!B92)</f>
        <v/>
      </c>
      <c r="C94" s="52" t="str">
        <f>IF('વિદ્યાર્થી માહિતી'!C92="","",'વિદ્યાર્થી માહિતી'!C92)</f>
        <v/>
      </c>
      <c r="D94" s="42" t="str">
        <f>IF('વિદ્યાર્થી માહિતી'!C92="","",'વિદ્યાર્થી માહિતી'!H92)</f>
        <v/>
      </c>
      <c r="E94" s="34"/>
      <c r="F94" s="34"/>
      <c r="G94" s="34"/>
      <c r="H94" s="34"/>
      <c r="I94" s="34"/>
      <c r="J94" s="34"/>
      <c r="K94" s="34"/>
      <c r="L94" s="235"/>
      <c r="M94" s="242" t="str">
        <f t="shared" si="9"/>
        <v/>
      </c>
      <c r="N94" s="242" t="str">
        <f t="shared" si="10"/>
        <v/>
      </c>
      <c r="O94" s="242" t="str">
        <f t="shared" si="11"/>
        <v/>
      </c>
      <c r="P94" s="242" t="str">
        <f t="shared" si="12"/>
        <v/>
      </c>
      <c r="Q94" s="242" t="str">
        <f t="shared" si="13"/>
        <v/>
      </c>
      <c r="R94" s="242" t="str">
        <f t="shared" si="14"/>
        <v/>
      </c>
      <c r="S94" s="242" t="str">
        <f t="shared" si="15"/>
        <v/>
      </c>
    </row>
    <row r="95" spans="1:19" ht="19.5" customHeight="1" x14ac:dyDescent="0.2">
      <c r="A95" s="41">
        <f>IF('વિદ્યાર્થી માહિતી'!A93="","",'વિદ્યાર્થી માહિતી'!A93)</f>
        <v>92</v>
      </c>
      <c r="B95" s="41" t="str">
        <f>IF('વિદ્યાર્થી માહિતી'!B93="","",'વિદ્યાર્થી માહિતી'!B93)</f>
        <v/>
      </c>
      <c r="C95" s="52" t="str">
        <f>IF('વિદ્યાર્થી માહિતી'!C93="","",'વિદ્યાર્થી માહિતી'!C93)</f>
        <v/>
      </c>
      <c r="D95" s="42" t="str">
        <f>IF('વિદ્યાર્થી માહિતી'!C93="","",'વિદ્યાર્થી માહિતી'!H93)</f>
        <v/>
      </c>
      <c r="E95" s="34"/>
      <c r="F95" s="34"/>
      <c r="G95" s="34"/>
      <c r="H95" s="34"/>
      <c r="I95" s="34"/>
      <c r="J95" s="34"/>
      <c r="K95" s="34"/>
      <c r="L95" s="235"/>
      <c r="M95" s="242" t="str">
        <f t="shared" si="9"/>
        <v/>
      </c>
      <c r="N95" s="242" t="str">
        <f t="shared" si="10"/>
        <v/>
      </c>
      <c r="O95" s="242" t="str">
        <f t="shared" si="11"/>
        <v/>
      </c>
      <c r="P95" s="242" t="str">
        <f t="shared" si="12"/>
        <v/>
      </c>
      <c r="Q95" s="242" t="str">
        <f t="shared" si="13"/>
        <v/>
      </c>
      <c r="R95" s="242" t="str">
        <f t="shared" si="14"/>
        <v/>
      </c>
      <c r="S95" s="242" t="str">
        <f t="shared" si="15"/>
        <v/>
      </c>
    </row>
    <row r="96" spans="1:19" ht="19.5" customHeight="1" x14ac:dyDescent="0.2">
      <c r="A96" s="41">
        <f>IF('વિદ્યાર્થી માહિતી'!A94="","",'વિદ્યાર્થી માહિતી'!A94)</f>
        <v>93</v>
      </c>
      <c r="B96" s="41" t="str">
        <f>IF('વિદ્યાર્થી માહિતી'!B94="","",'વિદ્યાર્થી માહિતી'!B94)</f>
        <v/>
      </c>
      <c r="C96" s="52" t="str">
        <f>IF('વિદ્યાર્થી માહિતી'!C94="","",'વિદ્યાર્થી માહિતી'!C94)</f>
        <v/>
      </c>
      <c r="D96" s="42" t="str">
        <f>IF('વિદ્યાર્થી માહિતી'!C94="","",'વિદ્યાર્થી માહિતી'!H94)</f>
        <v/>
      </c>
      <c r="E96" s="34"/>
      <c r="F96" s="34"/>
      <c r="G96" s="34"/>
      <c r="H96" s="34"/>
      <c r="I96" s="34"/>
      <c r="J96" s="34"/>
      <c r="K96" s="34"/>
      <c r="L96" s="235"/>
      <c r="M96" s="242" t="str">
        <f t="shared" si="9"/>
        <v/>
      </c>
      <c r="N96" s="242" t="str">
        <f t="shared" si="10"/>
        <v/>
      </c>
      <c r="O96" s="242" t="str">
        <f t="shared" si="11"/>
        <v/>
      </c>
      <c r="P96" s="242" t="str">
        <f t="shared" si="12"/>
        <v/>
      </c>
      <c r="Q96" s="242" t="str">
        <f t="shared" si="13"/>
        <v/>
      </c>
      <c r="R96" s="242" t="str">
        <f t="shared" si="14"/>
        <v/>
      </c>
      <c r="S96" s="242" t="str">
        <f t="shared" si="15"/>
        <v/>
      </c>
    </row>
    <row r="97" spans="1:19" ht="19.5" customHeight="1" x14ac:dyDescent="0.2">
      <c r="A97" s="41">
        <f>IF('વિદ્યાર્થી માહિતી'!A95="","",'વિદ્યાર્થી માહિતી'!A95)</f>
        <v>94</v>
      </c>
      <c r="B97" s="41" t="str">
        <f>IF('વિદ્યાર્થી માહિતી'!B95="","",'વિદ્યાર્થી માહિતી'!B95)</f>
        <v/>
      </c>
      <c r="C97" s="52" t="str">
        <f>IF('વિદ્યાર્થી માહિતી'!C95="","",'વિદ્યાર્થી માહિતી'!C95)</f>
        <v/>
      </c>
      <c r="D97" s="42" t="str">
        <f>IF('વિદ્યાર્થી માહિતી'!C95="","",'વિદ્યાર્થી માહિતી'!H95)</f>
        <v/>
      </c>
      <c r="E97" s="34"/>
      <c r="F97" s="34"/>
      <c r="G97" s="34"/>
      <c r="H97" s="34"/>
      <c r="I97" s="34"/>
      <c r="J97" s="34"/>
      <c r="K97" s="34"/>
      <c r="L97" s="235"/>
      <c r="M97" s="242" t="str">
        <f t="shared" si="9"/>
        <v/>
      </c>
      <c r="N97" s="242" t="str">
        <f t="shared" si="10"/>
        <v/>
      </c>
      <c r="O97" s="242" t="str">
        <f t="shared" si="11"/>
        <v/>
      </c>
      <c r="P97" s="242" t="str">
        <f t="shared" si="12"/>
        <v/>
      </c>
      <c r="Q97" s="242" t="str">
        <f t="shared" si="13"/>
        <v/>
      </c>
      <c r="R97" s="242" t="str">
        <f t="shared" si="14"/>
        <v/>
      </c>
      <c r="S97" s="242" t="str">
        <f t="shared" si="15"/>
        <v/>
      </c>
    </row>
    <row r="98" spans="1:19" ht="19.5" customHeight="1" x14ac:dyDescent="0.2">
      <c r="A98" s="41">
        <f>IF('વિદ્યાર્થી માહિતી'!A96="","",'વિદ્યાર્થી માહિતી'!A96)</f>
        <v>95</v>
      </c>
      <c r="B98" s="41" t="str">
        <f>IF('વિદ્યાર્થી માહિતી'!B96="","",'વિદ્યાર્થી માહિતી'!B96)</f>
        <v/>
      </c>
      <c r="C98" s="52" t="str">
        <f>IF('વિદ્યાર્થી માહિતી'!C96="","",'વિદ્યાર્થી માહિતી'!C96)</f>
        <v/>
      </c>
      <c r="D98" s="42" t="str">
        <f>IF('વિદ્યાર્થી માહિતી'!C96="","",'વિદ્યાર્થી માહિતી'!H96)</f>
        <v/>
      </c>
      <c r="E98" s="34"/>
      <c r="F98" s="34"/>
      <c r="G98" s="34"/>
      <c r="H98" s="34"/>
      <c r="I98" s="34"/>
      <c r="J98" s="34"/>
      <c r="K98" s="34"/>
      <c r="L98" s="235"/>
      <c r="M98" s="242" t="str">
        <f t="shared" si="9"/>
        <v/>
      </c>
      <c r="N98" s="242" t="str">
        <f t="shared" si="10"/>
        <v/>
      </c>
      <c r="O98" s="242" t="str">
        <f t="shared" si="11"/>
        <v/>
      </c>
      <c r="P98" s="242" t="str">
        <f t="shared" si="12"/>
        <v/>
      </c>
      <c r="Q98" s="242" t="str">
        <f t="shared" si="13"/>
        <v/>
      </c>
      <c r="R98" s="242" t="str">
        <f t="shared" si="14"/>
        <v/>
      </c>
      <c r="S98" s="242" t="str">
        <f t="shared" si="15"/>
        <v/>
      </c>
    </row>
    <row r="99" spans="1:19" ht="19.5" customHeight="1" x14ac:dyDescent="0.2">
      <c r="A99" s="41">
        <f>IF('વિદ્યાર્થી માહિતી'!A97="","",'વિદ્યાર્થી માહિતી'!A97)</f>
        <v>96</v>
      </c>
      <c r="B99" s="41" t="str">
        <f>IF('વિદ્યાર્થી માહિતી'!B97="","",'વિદ્યાર્થી માહિતી'!B97)</f>
        <v/>
      </c>
      <c r="C99" s="52" t="str">
        <f>IF('વિદ્યાર્થી માહિતી'!C97="","",'વિદ્યાર્થી માહિતી'!C97)</f>
        <v/>
      </c>
      <c r="D99" s="42" t="str">
        <f>IF('વિદ્યાર્થી માહિતી'!C97="","",'વિદ્યાર્થી માહિતી'!H97)</f>
        <v/>
      </c>
      <c r="E99" s="34"/>
      <c r="F99" s="34"/>
      <c r="G99" s="34"/>
      <c r="H99" s="34"/>
      <c r="I99" s="34"/>
      <c r="J99" s="34"/>
      <c r="K99" s="34"/>
      <c r="L99" s="235"/>
      <c r="M99" s="242" t="str">
        <f t="shared" si="9"/>
        <v/>
      </c>
      <c r="N99" s="242" t="str">
        <f t="shared" si="10"/>
        <v/>
      </c>
      <c r="O99" s="242" t="str">
        <f t="shared" si="11"/>
        <v/>
      </c>
      <c r="P99" s="242" t="str">
        <f t="shared" si="12"/>
        <v/>
      </c>
      <c r="Q99" s="242" t="str">
        <f t="shared" si="13"/>
        <v/>
      </c>
      <c r="R99" s="242" t="str">
        <f t="shared" si="14"/>
        <v/>
      </c>
      <c r="S99" s="242" t="str">
        <f t="shared" si="15"/>
        <v/>
      </c>
    </row>
    <row r="100" spans="1:19" ht="19.5" customHeight="1" x14ac:dyDescent="0.2">
      <c r="A100" s="41">
        <f>IF('વિદ્યાર્થી માહિતી'!A98="","",'વિદ્યાર્થી માહિતી'!A98)</f>
        <v>97</v>
      </c>
      <c r="B100" s="41" t="str">
        <f>IF('વિદ્યાર્થી માહિતી'!B98="","",'વિદ્યાર્થી માહિતી'!B98)</f>
        <v/>
      </c>
      <c r="C100" s="52" t="str">
        <f>IF('વિદ્યાર્થી માહિતી'!C98="","",'વિદ્યાર્થી માહિતી'!C98)</f>
        <v/>
      </c>
      <c r="D100" s="42" t="str">
        <f>IF('વિદ્યાર્થી માહિતી'!C98="","",'વિદ્યાર્થી માહિતી'!H98)</f>
        <v/>
      </c>
      <c r="E100" s="34"/>
      <c r="F100" s="34"/>
      <c r="G100" s="34"/>
      <c r="H100" s="34"/>
      <c r="I100" s="34"/>
      <c r="J100" s="34"/>
      <c r="K100" s="34"/>
      <c r="L100" s="235"/>
      <c r="M100" s="242" t="str">
        <f t="shared" si="9"/>
        <v/>
      </c>
      <c r="N100" s="242" t="str">
        <f t="shared" si="10"/>
        <v/>
      </c>
      <c r="O100" s="242" t="str">
        <f t="shared" si="11"/>
        <v/>
      </c>
      <c r="P100" s="242" t="str">
        <f t="shared" si="12"/>
        <v/>
      </c>
      <c r="Q100" s="242" t="str">
        <f t="shared" si="13"/>
        <v/>
      </c>
      <c r="R100" s="242" t="str">
        <f t="shared" si="14"/>
        <v/>
      </c>
      <c r="S100" s="242" t="str">
        <f t="shared" si="15"/>
        <v/>
      </c>
    </row>
    <row r="101" spans="1:19" ht="19.5" customHeight="1" x14ac:dyDescent="0.2">
      <c r="A101" s="41">
        <f>IF('વિદ્યાર્થી માહિતી'!A99="","",'વિદ્યાર્થી માહિતી'!A99)</f>
        <v>98</v>
      </c>
      <c r="B101" s="41" t="str">
        <f>IF('વિદ્યાર્થી માહિતી'!B99="","",'વિદ્યાર્થી માહિતી'!B99)</f>
        <v/>
      </c>
      <c r="C101" s="52" t="str">
        <f>IF('વિદ્યાર્થી માહિતી'!C99="","",'વિદ્યાર્થી માહિતી'!C99)</f>
        <v/>
      </c>
      <c r="D101" s="42" t="str">
        <f>IF('વિદ્યાર્થી માહિતી'!C99="","",'વિદ્યાર્થી માહિતી'!H99)</f>
        <v/>
      </c>
      <c r="E101" s="34"/>
      <c r="F101" s="34"/>
      <c r="G101" s="34"/>
      <c r="H101" s="34"/>
      <c r="I101" s="34"/>
      <c r="J101" s="34"/>
      <c r="K101" s="34"/>
      <c r="L101" s="235"/>
      <c r="M101" s="242" t="str">
        <f t="shared" si="9"/>
        <v/>
      </c>
      <c r="N101" s="242" t="str">
        <f t="shared" si="10"/>
        <v/>
      </c>
      <c r="O101" s="242" t="str">
        <f t="shared" si="11"/>
        <v/>
      </c>
      <c r="P101" s="242" t="str">
        <f t="shared" si="12"/>
        <v/>
      </c>
      <c r="Q101" s="242" t="str">
        <f t="shared" si="13"/>
        <v/>
      </c>
      <c r="R101" s="242" t="str">
        <f t="shared" si="14"/>
        <v/>
      </c>
      <c r="S101" s="242" t="str">
        <f t="shared" si="15"/>
        <v/>
      </c>
    </row>
    <row r="102" spans="1:19" ht="19.5" customHeight="1" x14ac:dyDescent="0.2">
      <c r="A102" s="41">
        <f>IF('વિદ્યાર્થી માહિતી'!A100="","",'વિદ્યાર્થી માહિતી'!A100)</f>
        <v>99</v>
      </c>
      <c r="B102" s="41" t="str">
        <f>IF('વિદ્યાર્થી માહિતી'!B100="","",'વિદ્યાર્થી માહિતી'!B100)</f>
        <v/>
      </c>
      <c r="C102" s="52" t="str">
        <f>IF('વિદ્યાર્થી માહિતી'!C100="","",'વિદ્યાર્થી માહિતી'!C100)</f>
        <v/>
      </c>
      <c r="D102" s="42" t="str">
        <f>IF('વિદ્યાર્થી માહિતી'!C100="","",'વિદ્યાર્થી માહિતી'!H100)</f>
        <v/>
      </c>
      <c r="E102" s="34"/>
      <c r="F102" s="34"/>
      <c r="G102" s="34"/>
      <c r="H102" s="34"/>
      <c r="I102" s="34"/>
      <c r="J102" s="34"/>
      <c r="K102" s="34"/>
      <c r="L102" s="235"/>
      <c r="M102" s="242" t="str">
        <f t="shared" si="9"/>
        <v/>
      </c>
      <c r="N102" s="242" t="str">
        <f t="shared" si="10"/>
        <v/>
      </c>
      <c r="O102" s="242" t="str">
        <f t="shared" si="11"/>
        <v/>
      </c>
      <c r="P102" s="242" t="str">
        <f t="shared" si="12"/>
        <v/>
      </c>
      <c r="Q102" s="242" t="str">
        <f t="shared" si="13"/>
        <v/>
      </c>
      <c r="R102" s="242" t="str">
        <f t="shared" si="14"/>
        <v/>
      </c>
      <c r="S102" s="242" t="str">
        <f t="shared" si="15"/>
        <v/>
      </c>
    </row>
    <row r="103" spans="1:19" ht="19.5" customHeight="1" x14ac:dyDescent="0.2">
      <c r="A103" s="41">
        <f>IF('વિદ્યાર્થી માહિતી'!A101="","",'વિદ્યાર્થી માહિતી'!A101)</f>
        <v>100</v>
      </c>
      <c r="B103" s="41" t="str">
        <f>IF('વિદ્યાર્થી માહિતી'!B101="","",'વિદ્યાર્થી માહિતી'!B101)</f>
        <v/>
      </c>
      <c r="C103" s="52" t="str">
        <f>IF('વિદ્યાર્થી માહિતી'!C101="","",'વિદ્યાર્થી માહિતી'!C101)</f>
        <v/>
      </c>
      <c r="D103" s="42" t="str">
        <f>IF('વિદ્યાર્થી માહિતી'!C101="","",'વિદ્યાર્થી માહિતી'!H101)</f>
        <v/>
      </c>
      <c r="E103" s="34"/>
      <c r="F103" s="34"/>
      <c r="G103" s="34"/>
      <c r="H103" s="34"/>
      <c r="I103" s="34"/>
      <c r="J103" s="34"/>
      <c r="K103" s="34"/>
      <c r="L103" s="235"/>
      <c r="M103" s="242" t="str">
        <f t="shared" si="9"/>
        <v/>
      </c>
      <c r="N103" s="242" t="str">
        <f t="shared" si="10"/>
        <v/>
      </c>
      <c r="O103" s="242" t="str">
        <f t="shared" si="11"/>
        <v/>
      </c>
      <c r="P103" s="242" t="str">
        <f t="shared" si="12"/>
        <v/>
      </c>
      <c r="Q103" s="242" t="str">
        <f t="shared" si="13"/>
        <v/>
      </c>
      <c r="R103" s="242" t="str">
        <f t="shared" si="14"/>
        <v/>
      </c>
      <c r="S103" s="242" t="str">
        <f t="shared" si="15"/>
        <v/>
      </c>
    </row>
    <row r="104" spans="1:19" ht="19.5" customHeight="1" x14ac:dyDescent="0.2">
      <c r="A104" s="41" t="str">
        <f>IF('વિદ્યાર્થી માહિતી'!A102="","",'વિદ્યાર્થી માહિતી'!A102)</f>
        <v/>
      </c>
      <c r="B104" s="41" t="str">
        <f>IF('વિદ્યાર્થી માહિતી'!B102="","",'વિદ્યાર્થી માહિતી'!B102)</f>
        <v/>
      </c>
      <c r="C104" s="52" t="str">
        <f>IF('વિદ્યાર્થી માહિતી'!C102="","",'વિદ્યાર્થી માહિતી'!C102)</f>
        <v/>
      </c>
      <c r="D104" s="42" t="str">
        <f>IF('વિદ્યાર્થી માહિતી'!C102="","",'વિદ્યાર્થી માહિતી'!H102)</f>
        <v/>
      </c>
      <c r="E104" s="34"/>
      <c r="F104" s="34"/>
      <c r="G104" s="34"/>
      <c r="H104" s="34"/>
      <c r="I104" s="34"/>
      <c r="J104" s="34"/>
      <c r="K104" s="34"/>
      <c r="L104" s="235"/>
      <c r="M104" s="242" t="str">
        <f t="shared" si="9"/>
        <v/>
      </c>
      <c r="N104" s="242" t="str">
        <f t="shared" si="10"/>
        <v/>
      </c>
      <c r="O104" s="242" t="str">
        <f t="shared" si="11"/>
        <v/>
      </c>
      <c r="P104" s="242" t="str">
        <f t="shared" si="12"/>
        <v/>
      </c>
      <c r="Q104" s="242" t="str">
        <f t="shared" si="13"/>
        <v/>
      </c>
      <c r="R104" s="242" t="str">
        <f t="shared" si="14"/>
        <v/>
      </c>
      <c r="S104" s="242" t="str">
        <f t="shared" si="15"/>
        <v/>
      </c>
    </row>
    <row r="105" spans="1:19" ht="19.5" customHeight="1" x14ac:dyDescent="0.2">
      <c r="A105" s="41" t="str">
        <f>IF('વિદ્યાર્થી માહિતી'!A103="","",'વિદ્યાર્થી માહિતી'!A103)</f>
        <v/>
      </c>
      <c r="B105" s="41" t="str">
        <f>IF('વિદ્યાર્થી માહિતી'!B103="","",'વિદ્યાર્થી માહિતી'!B103)</f>
        <v/>
      </c>
      <c r="C105" s="52" t="str">
        <f>IF('વિદ્યાર્થી માહિતી'!C103="","",'વિદ્યાર્થી માહિતી'!C103)</f>
        <v/>
      </c>
      <c r="D105" s="42" t="str">
        <f>IF('વિદ્યાર્થી માહિતી'!C103="","",'વિદ્યાર્થી માહિતી'!H103)</f>
        <v/>
      </c>
      <c r="E105" s="34"/>
      <c r="F105" s="34"/>
      <c r="G105" s="34"/>
      <c r="H105" s="34"/>
      <c r="I105" s="34"/>
      <c r="J105" s="34"/>
      <c r="K105" s="34"/>
      <c r="L105" s="235"/>
      <c r="M105" s="242" t="str">
        <f t="shared" si="9"/>
        <v/>
      </c>
      <c r="N105" s="242" t="str">
        <f t="shared" si="10"/>
        <v/>
      </c>
      <c r="O105" s="242" t="str">
        <f t="shared" si="11"/>
        <v/>
      </c>
      <c r="P105" s="242" t="str">
        <f t="shared" si="12"/>
        <v/>
      </c>
      <c r="Q105" s="242" t="str">
        <f t="shared" si="13"/>
        <v/>
      </c>
      <c r="R105" s="242" t="str">
        <f t="shared" si="14"/>
        <v/>
      </c>
      <c r="S105" s="242" t="str">
        <f t="shared" si="15"/>
        <v/>
      </c>
    </row>
    <row r="106" spans="1:19" ht="19.5" customHeight="1" x14ac:dyDescent="0.2">
      <c r="A106" s="41" t="str">
        <f>IF('વિદ્યાર્થી માહિતી'!A104="","",'વિદ્યાર્થી માહિતી'!A104)</f>
        <v/>
      </c>
      <c r="B106" s="41" t="str">
        <f>IF('વિદ્યાર્થી માહિતી'!B104="","",'વિદ્યાર્થી માહિતી'!B104)</f>
        <v/>
      </c>
      <c r="C106" s="52" t="str">
        <f>IF('વિદ્યાર્થી માહિતી'!C104="","",'વિદ્યાર્થી માહિતી'!C104)</f>
        <v/>
      </c>
      <c r="D106" s="42" t="str">
        <f>IF('વિદ્યાર્થી માહિતી'!C104="","",'વિદ્યાર્થી માહિતી'!H104)</f>
        <v/>
      </c>
      <c r="E106" s="34"/>
      <c r="F106" s="34"/>
      <c r="G106" s="34"/>
      <c r="H106" s="34"/>
      <c r="I106" s="34"/>
      <c r="J106" s="34"/>
      <c r="K106" s="34"/>
      <c r="L106" s="235"/>
      <c r="M106" s="242" t="str">
        <f t="shared" si="9"/>
        <v/>
      </c>
      <c r="N106" s="242" t="str">
        <f t="shared" si="10"/>
        <v/>
      </c>
      <c r="O106" s="242" t="str">
        <f t="shared" si="11"/>
        <v/>
      </c>
      <c r="P106" s="242" t="str">
        <f t="shared" si="12"/>
        <v/>
      </c>
      <c r="Q106" s="242" t="str">
        <f t="shared" si="13"/>
        <v/>
      </c>
      <c r="R106" s="242" t="str">
        <f t="shared" si="14"/>
        <v/>
      </c>
      <c r="S106" s="242" t="str">
        <f t="shared" si="15"/>
        <v/>
      </c>
    </row>
    <row r="107" spans="1:19" ht="19.5" customHeight="1" x14ac:dyDescent="0.2">
      <c r="A107" s="41" t="str">
        <f>IF('વિદ્યાર્થી માહિતી'!A105="","",'વિદ્યાર્થી માહિતી'!A105)</f>
        <v/>
      </c>
      <c r="B107" s="41" t="str">
        <f>IF('વિદ્યાર્થી માહિતી'!B105="","",'વિદ્યાર્થી માહિતી'!B105)</f>
        <v/>
      </c>
      <c r="C107" s="52" t="str">
        <f>IF('વિદ્યાર્થી માહિતી'!C105="","",'વિદ્યાર્થી માહિતી'!C105)</f>
        <v/>
      </c>
      <c r="D107" s="42" t="str">
        <f>IF('વિદ્યાર્થી માહિતી'!C105="","",'વિદ્યાર્થી માહિતી'!H105)</f>
        <v/>
      </c>
      <c r="E107" s="34"/>
      <c r="F107" s="34"/>
      <c r="G107" s="34"/>
      <c r="H107" s="34"/>
      <c r="I107" s="34"/>
      <c r="J107" s="34"/>
      <c r="K107" s="34"/>
      <c r="L107" s="235"/>
      <c r="M107" s="242" t="str">
        <f t="shared" si="9"/>
        <v/>
      </c>
      <c r="N107" s="242" t="str">
        <f t="shared" si="10"/>
        <v/>
      </c>
      <c r="O107" s="242" t="str">
        <f t="shared" si="11"/>
        <v/>
      </c>
      <c r="P107" s="242" t="str">
        <f t="shared" si="12"/>
        <v/>
      </c>
      <c r="Q107" s="242" t="str">
        <f t="shared" si="13"/>
        <v/>
      </c>
      <c r="R107" s="242" t="str">
        <f t="shared" si="14"/>
        <v/>
      </c>
      <c r="S107" s="242" t="str">
        <f t="shared" si="15"/>
        <v/>
      </c>
    </row>
    <row r="108" spans="1:19" ht="19.5" customHeight="1" x14ac:dyDescent="0.2">
      <c r="A108" s="41" t="str">
        <f>IF('વિદ્યાર્થી માહિતી'!A106="","",'વિદ્યાર્થી માહિતી'!A106)</f>
        <v/>
      </c>
      <c r="B108" s="41" t="str">
        <f>IF('વિદ્યાર્થી માહિતી'!B106="","",'વિદ્યાર્થી માહિતી'!B106)</f>
        <v/>
      </c>
      <c r="C108" s="52" t="str">
        <f>IF('વિદ્યાર્થી માહિતી'!C106="","",'વિદ્યાર્થી માહિતી'!C106)</f>
        <v/>
      </c>
      <c r="D108" s="42" t="str">
        <f>IF('વિદ્યાર્થી માહિતી'!C106="","",'વિદ્યાર્થી માહિતી'!H106)</f>
        <v/>
      </c>
      <c r="E108" s="34"/>
      <c r="F108" s="34"/>
      <c r="G108" s="34"/>
      <c r="H108" s="34"/>
      <c r="I108" s="34"/>
      <c r="J108" s="34"/>
      <c r="K108" s="34"/>
      <c r="L108" s="235"/>
      <c r="M108" s="242" t="str">
        <f t="shared" si="9"/>
        <v/>
      </c>
      <c r="N108" s="242" t="str">
        <f t="shared" si="10"/>
        <v/>
      </c>
      <c r="O108" s="242" t="str">
        <f t="shared" si="11"/>
        <v/>
      </c>
      <c r="P108" s="242" t="str">
        <f t="shared" si="12"/>
        <v/>
      </c>
      <c r="Q108" s="242" t="str">
        <f t="shared" si="13"/>
        <v/>
      </c>
      <c r="R108" s="242" t="str">
        <f t="shared" si="14"/>
        <v/>
      </c>
      <c r="S108" s="242" t="str">
        <f t="shared" si="15"/>
        <v/>
      </c>
    </row>
    <row r="109" spans="1:19" ht="19.5" customHeight="1" x14ac:dyDescent="0.2">
      <c r="A109" s="41" t="str">
        <f>IF('વિદ્યાર્થી માહિતી'!A107="","",'વિદ્યાર્થી માહિતી'!A107)</f>
        <v/>
      </c>
      <c r="B109" s="41" t="str">
        <f>IF('વિદ્યાર્થી માહિતી'!B107="","",'વિદ્યાર્થી માહિતી'!B107)</f>
        <v/>
      </c>
      <c r="C109" s="52" t="str">
        <f>IF('વિદ્યાર્થી માહિતી'!C107="","",'વિદ્યાર્થી માહિતી'!C107)</f>
        <v/>
      </c>
      <c r="D109" s="42" t="str">
        <f>IF('વિદ્યાર્થી માહિતી'!C107="","",'વિદ્યાર્થી માહિતી'!H107)</f>
        <v/>
      </c>
      <c r="E109" s="34"/>
      <c r="F109" s="34"/>
      <c r="G109" s="34"/>
      <c r="H109" s="34"/>
      <c r="I109" s="34"/>
      <c r="J109" s="34"/>
      <c r="K109" s="34"/>
      <c r="L109" s="235"/>
      <c r="M109" s="242" t="str">
        <f t="shared" si="9"/>
        <v/>
      </c>
      <c r="N109" s="242" t="str">
        <f t="shared" si="10"/>
        <v/>
      </c>
      <c r="O109" s="242" t="str">
        <f t="shared" si="11"/>
        <v/>
      </c>
      <c r="P109" s="242" t="str">
        <f t="shared" si="12"/>
        <v/>
      </c>
      <c r="Q109" s="242" t="str">
        <f t="shared" si="13"/>
        <v/>
      </c>
      <c r="R109" s="242" t="str">
        <f t="shared" si="14"/>
        <v/>
      </c>
      <c r="S109" s="242" t="str">
        <f t="shared" si="15"/>
        <v/>
      </c>
    </row>
    <row r="110" spans="1:19" ht="19.5" customHeight="1" x14ac:dyDescent="0.2">
      <c r="A110" s="41" t="str">
        <f>IF('વિદ્યાર્થી માહિતી'!A108="","",'વિદ્યાર્થી માહિતી'!A108)</f>
        <v/>
      </c>
      <c r="B110" s="41" t="str">
        <f>IF('વિદ્યાર્થી માહિતી'!B108="","",'વિદ્યાર્થી માહિતી'!B108)</f>
        <v/>
      </c>
      <c r="C110" s="52" t="str">
        <f>IF('વિદ્યાર્થી માહિતી'!C108="","",'વિદ્યાર્થી માહિતી'!C108)</f>
        <v/>
      </c>
      <c r="D110" s="42" t="str">
        <f>IF('વિદ્યાર્થી માહિતી'!C108="","",'વિદ્યાર્થી માહિતી'!H108)</f>
        <v/>
      </c>
      <c r="E110" s="34"/>
      <c r="F110" s="34"/>
      <c r="G110" s="34"/>
      <c r="H110" s="34"/>
      <c r="I110" s="34"/>
      <c r="J110" s="34"/>
      <c r="K110" s="34"/>
      <c r="L110" s="235"/>
      <c r="M110" s="242" t="str">
        <f t="shared" si="9"/>
        <v/>
      </c>
      <c r="N110" s="242" t="str">
        <f t="shared" si="10"/>
        <v/>
      </c>
      <c r="O110" s="242" t="str">
        <f t="shared" si="11"/>
        <v/>
      </c>
      <c r="P110" s="242" t="str">
        <f t="shared" si="12"/>
        <v/>
      </c>
      <c r="Q110" s="242" t="str">
        <f t="shared" si="13"/>
        <v/>
      </c>
      <c r="R110" s="242" t="str">
        <f t="shared" si="14"/>
        <v/>
      </c>
      <c r="S110" s="242" t="str">
        <f t="shared" si="15"/>
        <v/>
      </c>
    </row>
    <row r="111" spans="1:19" ht="19.5" customHeight="1" x14ac:dyDescent="0.2">
      <c r="A111" s="41" t="str">
        <f>IF('વિદ્યાર્થી માહિતી'!A109="","",'વિદ્યાર્થી માહિતી'!A109)</f>
        <v/>
      </c>
      <c r="B111" s="41" t="str">
        <f>IF('વિદ્યાર્થી માહિતી'!B109="","",'વિદ્યાર્થી માહિતી'!B109)</f>
        <v/>
      </c>
      <c r="C111" s="52" t="str">
        <f>IF('વિદ્યાર્થી માહિતી'!C109="","",'વિદ્યાર્થી માહિતી'!C109)</f>
        <v/>
      </c>
      <c r="D111" s="42" t="str">
        <f>IF('વિદ્યાર્થી માહિતી'!C109="","",'વિદ્યાર્થી માહિતી'!H109)</f>
        <v/>
      </c>
      <c r="E111" s="34"/>
      <c r="F111" s="34"/>
      <c r="G111" s="34"/>
      <c r="H111" s="34"/>
      <c r="I111" s="34"/>
      <c r="J111" s="34"/>
      <c r="K111" s="34"/>
      <c r="L111" s="235"/>
      <c r="M111" s="242" t="str">
        <f t="shared" si="9"/>
        <v/>
      </c>
      <c r="N111" s="242" t="str">
        <f t="shared" si="10"/>
        <v/>
      </c>
      <c r="O111" s="242" t="str">
        <f t="shared" si="11"/>
        <v/>
      </c>
      <c r="P111" s="242" t="str">
        <f t="shared" si="12"/>
        <v/>
      </c>
      <c r="Q111" s="242" t="str">
        <f t="shared" si="13"/>
        <v/>
      </c>
      <c r="R111" s="242" t="str">
        <f t="shared" si="14"/>
        <v/>
      </c>
      <c r="S111" s="242" t="str">
        <f t="shared" si="15"/>
        <v/>
      </c>
    </row>
    <row r="112" spans="1:19" ht="19.5" customHeight="1" x14ac:dyDescent="0.2">
      <c r="A112" s="41" t="str">
        <f>IF('વિદ્યાર્થી માહિતી'!A110="","",'વિદ્યાર્થી માહિતી'!A110)</f>
        <v/>
      </c>
      <c r="B112" s="41" t="str">
        <f>IF('વિદ્યાર્થી માહિતી'!B110="","",'વિદ્યાર્થી માહિતી'!B110)</f>
        <v/>
      </c>
      <c r="C112" s="52" t="str">
        <f>IF('વિદ્યાર્થી માહિતી'!C110="","",'વિદ્યાર્થી માહિતી'!C110)</f>
        <v/>
      </c>
      <c r="D112" s="42" t="str">
        <f>IF('વિદ્યાર્થી માહિતી'!C110="","",'વિદ્યાર્થી માહિતી'!H110)</f>
        <v/>
      </c>
      <c r="E112" s="34"/>
      <c r="F112" s="34"/>
      <c r="G112" s="34"/>
      <c r="H112" s="34"/>
      <c r="I112" s="34"/>
      <c r="J112" s="34"/>
      <c r="K112" s="34"/>
      <c r="L112" s="235"/>
      <c r="M112" s="242" t="str">
        <f t="shared" si="9"/>
        <v/>
      </c>
      <c r="N112" s="242" t="str">
        <f t="shared" si="10"/>
        <v/>
      </c>
      <c r="O112" s="242" t="str">
        <f t="shared" si="11"/>
        <v/>
      </c>
      <c r="P112" s="242" t="str">
        <f t="shared" si="12"/>
        <v/>
      </c>
      <c r="Q112" s="242" t="str">
        <f t="shared" si="13"/>
        <v/>
      </c>
      <c r="R112" s="242" t="str">
        <f t="shared" si="14"/>
        <v/>
      </c>
      <c r="S112" s="242" t="str">
        <f t="shared" si="15"/>
        <v/>
      </c>
    </row>
    <row r="113" spans="1:19" ht="19.5" customHeight="1" x14ac:dyDescent="0.2">
      <c r="A113" s="41" t="str">
        <f>IF('વિદ્યાર્થી માહિતી'!A111="","",'વિદ્યાર્થી માહિતી'!A111)</f>
        <v/>
      </c>
      <c r="B113" s="41" t="str">
        <f>IF('વિદ્યાર્થી માહિતી'!B111="","",'વિદ્યાર્થી માહિતી'!B111)</f>
        <v/>
      </c>
      <c r="C113" s="52" t="str">
        <f>IF('વિદ્યાર્થી માહિતી'!C111="","",'વિદ્યાર્થી માહિતી'!C111)</f>
        <v/>
      </c>
      <c r="D113" s="42" t="str">
        <f>IF('વિદ્યાર્થી માહિતી'!C111="","",'વિદ્યાર્થી માહિતી'!H111)</f>
        <v/>
      </c>
      <c r="E113" s="34"/>
      <c r="F113" s="34"/>
      <c r="G113" s="34"/>
      <c r="H113" s="34"/>
      <c r="I113" s="34"/>
      <c r="J113" s="34"/>
      <c r="K113" s="34"/>
      <c r="L113" s="235"/>
      <c r="M113" s="242" t="str">
        <f t="shared" si="9"/>
        <v/>
      </c>
      <c r="N113" s="242" t="str">
        <f t="shared" si="10"/>
        <v/>
      </c>
      <c r="O113" s="242" t="str">
        <f t="shared" si="11"/>
        <v/>
      </c>
      <c r="P113" s="242" t="str">
        <f t="shared" si="12"/>
        <v/>
      </c>
      <c r="Q113" s="242" t="str">
        <f t="shared" si="13"/>
        <v/>
      </c>
      <c r="R113" s="242" t="str">
        <f t="shared" si="14"/>
        <v/>
      </c>
      <c r="S113" s="242" t="str">
        <f t="shared" si="15"/>
        <v/>
      </c>
    </row>
    <row r="114" spans="1:19" ht="19.5" customHeight="1" x14ac:dyDescent="0.2">
      <c r="A114" s="41" t="str">
        <f>IF('વિદ્યાર્થી માહિતી'!A112="","",'વિદ્યાર્થી માહિતી'!A112)</f>
        <v/>
      </c>
      <c r="B114" s="41" t="str">
        <f>IF('વિદ્યાર્થી માહિતી'!B112="","",'વિદ્યાર્થી માહિતી'!B112)</f>
        <v/>
      </c>
      <c r="C114" s="52" t="str">
        <f>IF('વિદ્યાર્થી માહિતી'!C112="","",'વિદ્યાર્થી માહિતી'!C112)</f>
        <v/>
      </c>
      <c r="D114" s="42" t="str">
        <f>IF('વિદ્યાર્થી માહિતી'!C112="","",'વિદ્યાર્થી માહિતી'!H112)</f>
        <v/>
      </c>
      <c r="E114" s="34"/>
      <c r="F114" s="34"/>
      <c r="G114" s="34"/>
      <c r="H114" s="34"/>
      <c r="I114" s="34"/>
      <c r="J114" s="34"/>
      <c r="K114" s="34"/>
      <c r="L114" s="235"/>
      <c r="M114" s="242" t="str">
        <f t="shared" si="9"/>
        <v/>
      </c>
      <c r="N114" s="242" t="str">
        <f t="shared" si="10"/>
        <v/>
      </c>
      <c r="O114" s="242" t="str">
        <f t="shared" si="11"/>
        <v/>
      </c>
      <c r="P114" s="242" t="str">
        <f t="shared" si="12"/>
        <v/>
      </c>
      <c r="Q114" s="242" t="str">
        <f t="shared" si="13"/>
        <v/>
      </c>
      <c r="R114" s="242" t="str">
        <f t="shared" si="14"/>
        <v/>
      </c>
      <c r="S114" s="242" t="str">
        <f t="shared" si="15"/>
        <v/>
      </c>
    </row>
    <row r="115" spans="1:19" ht="19.5" customHeight="1" x14ac:dyDescent="0.2">
      <c r="A115" s="41" t="str">
        <f>IF('વિદ્યાર્થી માહિતી'!A113="","",'વિદ્યાર્થી માહિતી'!A113)</f>
        <v/>
      </c>
      <c r="B115" s="41" t="str">
        <f>IF('વિદ્યાર્થી માહિતી'!B113="","",'વિદ્યાર્થી માહિતી'!B113)</f>
        <v/>
      </c>
      <c r="C115" s="52" t="str">
        <f>IF('વિદ્યાર્થી માહિતી'!C113="","",'વિદ્યાર્થી માહિતી'!C113)</f>
        <v/>
      </c>
      <c r="D115" s="42" t="str">
        <f>IF('વિદ્યાર્થી માહિતી'!C113="","",'વિદ્યાર્થી માહિતી'!H113)</f>
        <v/>
      </c>
      <c r="E115" s="34"/>
      <c r="F115" s="34"/>
      <c r="G115" s="34"/>
      <c r="H115" s="34"/>
      <c r="I115" s="34"/>
      <c r="J115" s="34"/>
      <c r="K115" s="34"/>
      <c r="L115" s="235"/>
      <c r="M115" s="242" t="str">
        <f t="shared" si="9"/>
        <v/>
      </c>
      <c r="N115" s="242" t="str">
        <f t="shared" si="10"/>
        <v/>
      </c>
      <c r="O115" s="242" t="str">
        <f t="shared" si="11"/>
        <v/>
      </c>
      <c r="P115" s="242" t="str">
        <f t="shared" si="12"/>
        <v/>
      </c>
      <c r="Q115" s="242" t="str">
        <f t="shared" si="13"/>
        <v/>
      </c>
      <c r="R115" s="242" t="str">
        <f t="shared" si="14"/>
        <v/>
      </c>
      <c r="S115" s="242" t="str">
        <f t="shared" si="15"/>
        <v/>
      </c>
    </row>
    <row r="116" spans="1:19" ht="19.5" customHeight="1" x14ac:dyDescent="0.2">
      <c r="A116" s="41" t="str">
        <f>IF('વિદ્યાર્થી માહિતી'!A114="","",'વિદ્યાર્થી માહિતી'!A114)</f>
        <v/>
      </c>
      <c r="B116" s="41" t="str">
        <f>IF('વિદ્યાર્થી માહિતી'!B114="","",'વિદ્યાર્થી માહિતી'!B114)</f>
        <v/>
      </c>
      <c r="C116" s="52" t="str">
        <f>IF('વિદ્યાર્થી માહિતી'!C114="","",'વિદ્યાર્થી માહિતી'!C114)</f>
        <v/>
      </c>
      <c r="D116" s="42" t="str">
        <f>IF('વિદ્યાર્થી માહિતી'!C114="","",'વિદ્યાર્થી માહિતી'!H114)</f>
        <v/>
      </c>
      <c r="E116" s="34"/>
      <c r="F116" s="34"/>
      <c r="G116" s="34"/>
      <c r="H116" s="34"/>
      <c r="I116" s="34"/>
      <c r="J116" s="34"/>
      <c r="K116" s="34"/>
      <c r="L116" s="235"/>
      <c r="M116" s="242" t="str">
        <f t="shared" si="9"/>
        <v/>
      </c>
      <c r="N116" s="242" t="str">
        <f t="shared" si="10"/>
        <v/>
      </c>
      <c r="O116" s="242" t="str">
        <f t="shared" si="11"/>
        <v/>
      </c>
      <c r="P116" s="242" t="str">
        <f t="shared" si="12"/>
        <v/>
      </c>
      <c r="Q116" s="242" t="str">
        <f t="shared" si="13"/>
        <v/>
      </c>
      <c r="R116" s="242" t="str">
        <f t="shared" si="14"/>
        <v/>
      </c>
      <c r="S116" s="242" t="str">
        <f t="shared" si="15"/>
        <v/>
      </c>
    </row>
    <row r="117" spans="1:19" ht="19.5" customHeight="1" x14ac:dyDescent="0.2">
      <c r="A117" s="41" t="str">
        <f>IF('વિદ્યાર્થી માહિતી'!A115="","",'વિદ્યાર્થી માહિતી'!A115)</f>
        <v/>
      </c>
      <c r="B117" s="41" t="str">
        <f>IF('વિદ્યાર્થી માહિતી'!B115="","",'વિદ્યાર્થી માહિતી'!B115)</f>
        <v/>
      </c>
      <c r="C117" s="52" t="str">
        <f>IF('વિદ્યાર્થી માહિતી'!C115="","",'વિદ્યાર્થી માહિતી'!C115)</f>
        <v/>
      </c>
      <c r="D117" s="42" t="str">
        <f>IF('વિદ્યાર્થી માહિતી'!C115="","",'વિદ્યાર્થી માહિતી'!H115)</f>
        <v/>
      </c>
      <c r="E117" s="34"/>
      <c r="F117" s="34"/>
      <c r="G117" s="34"/>
      <c r="H117" s="34"/>
      <c r="I117" s="34"/>
      <c r="J117" s="34"/>
      <c r="K117" s="34"/>
      <c r="L117" s="235"/>
      <c r="M117" s="242" t="str">
        <f t="shared" si="9"/>
        <v/>
      </c>
      <c r="N117" s="242" t="str">
        <f t="shared" si="10"/>
        <v/>
      </c>
      <c r="O117" s="242" t="str">
        <f t="shared" si="11"/>
        <v/>
      </c>
      <c r="P117" s="242" t="str">
        <f t="shared" si="12"/>
        <v/>
      </c>
      <c r="Q117" s="242" t="str">
        <f t="shared" si="13"/>
        <v/>
      </c>
      <c r="R117" s="242" t="str">
        <f t="shared" si="14"/>
        <v/>
      </c>
      <c r="S117" s="242" t="str">
        <f t="shared" si="15"/>
        <v/>
      </c>
    </row>
    <row r="118" spans="1:19" ht="19.5" customHeight="1" x14ac:dyDescent="0.2">
      <c r="A118" s="41" t="str">
        <f>IF('વિદ્યાર્થી માહિતી'!A116="","",'વિદ્યાર્થી માહિતી'!A116)</f>
        <v/>
      </c>
      <c r="B118" s="41" t="str">
        <f>IF('વિદ્યાર્થી માહિતી'!B116="","",'વિદ્યાર્થી માહિતી'!B116)</f>
        <v/>
      </c>
      <c r="C118" s="52" t="str">
        <f>IF('વિદ્યાર્થી માહિતી'!C116="","",'વિદ્યાર્થી માહિતી'!C116)</f>
        <v/>
      </c>
      <c r="D118" s="42" t="str">
        <f>IF('વિદ્યાર્થી માહિતી'!C116="","",'વિદ્યાર્થી માહિતી'!H116)</f>
        <v/>
      </c>
      <c r="E118" s="34"/>
      <c r="F118" s="34"/>
      <c r="G118" s="34"/>
      <c r="H118" s="34"/>
      <c r="I118" s="34"/>
      <c r="J118" s="34"/>
      <c r="K118" s="34"/>
      <c r="L118" s="235"/>
      <c r="M118" s="242" t="str">
        <f t="shared" si="9"/>
        <v/>
      </c>
      <c r="N118" s="242" t="str">
        <f t="shared" si="10"/>
        <v/>
      </c>
      <c r="O118" s="242" t="str">
        <f t="shared" si="11"/>
        <v/>
      </c>
      <c r="P118" s="242" t="str">
        <f t="shared" si="12"/>
        <v/>
      </c>
      <c r="Q118" s="242" t="str">
        <f t="shared" si="13"/>
        <v/>
      </c>
      <c r="R118" s="242" t="str">
        <f t="shared" si="14"/>
        <v/>
      </c>
      <c r="S118" s="242" t="str">
        <f t="shared" si="15"/>
        <v/>
      </c>
    </row>
    <row r="119" spans="1:19" ht="19.5" customHeight="1" x14ac:dyDescent="0.2">
      <c r="A119" s="41" t="str">
        <f>IF('વિદ્યાર્થી માહિતી'!A117="","",'વિદ્યાર્થી માહિતી'!A117)</f>
        <v/>
      </c>
      <c r="B119" s="41" t="str">
        <f>IF('વિદ્યાર્થી માહિતી'!B117="","",'વિદ્યાર્થી માહિતી'!B117)</f>
        <v/>
      </c>
      <c r="C119" s="52" t="str">
        <f>IF('વિદ્યાર્થી માહિતી'!C117="","",'વિદ્યાર્થી માહિતી'!C117)</f>
        <v/>
      </c>
      <c r="D119" s="42" t="str">
        <f>IF('વિદ્યાર્થી માહિતી'!C117="","",'વિદ્યાર્થી માહિતી'!H117)</f>
        <v/>
      </c>
      <c r="E119" s="34"/>
      <c r="F119" s="34"/>
      <c r="G119" s="34"/>
      <c r="H119" s="34"/>
      <c r="I119" s="34"/>
      <c r="J119" s="34"/>
      <c r="K119" s="34"/>
      <c r="L119" s="235"/>
      <c r="M119" s="242" t="str">
        <f t="shared" si="9"/>
        <v/>
      </c>
      <c r="N119" s="242" t="str">
        <f t="shared" si="10"/>
        <v/>
      </c>
      <c r="O119" s="242" t="str">
        <f t="shared" si="11"/>
        <v/>
      </c>
      <c r="P119" s="242" t="str">
        <f t="shared" si="12"/>
        <v/>
      </c>
      <c r="Q119" s="242" t="str">
        <f t="shared" si="13"/>
        <v/>
      </c>
      <c r="R119" s="242" t="str">
        <f t="shared" si="14"/>
        <v/>
      </c>
      <c r="S119" s="242" t="str">
        <f t="shared" si="15"/>
        <v/>
      </c>
    </row>
    <row r="120" spans="1:19" ht="19.5" customHeight="1" x14ac:dyDescent="0.2">
      <c r="A120" s="41" t="str">
        <f>IF('વિદ્યાર્થી માહિતી'!A118="","",'વિદ્યાર્થી માહિતી'!A118)</f>
        <v/>
      </c>
      <c r="B120" s="41" t="str">
        <f>IF('વિદ્યાર્થી માહિતી'!B118="","",'વિદ્યાર્થી માહિતી'!B118)</f>
        <v/>
      </c>
      <c r="C120" s="52" t="str">
        <f>IF('વિદ્યાર્થી માહિતી'!C118="","",'વિદ્યાર્થી માહિતી'!C118)</f>
        <v/>
      </c>
      <c r="D120" s="42" t="str">
        <f>IF('વિદ્યાર્થી માહિતી'!C118="","",'વિદ્યાર્થી માહિતી'!H118)</f>
        <v/>
      </c>
      <c r="E120" s="34"/>
      <c r="F120" s="34"/>
      <c r="G120" s="34"/>
      <c r="H120" s="34"/>
      <c r="I120" s="34"/>
      <c r="J120" s="34"/>
      <c r="K120" s="34"/>
      <c r="L120" s="235"/>
      <c r="M120" s="242" t="str">
        <f t="shared" si="9"/>
        <v/>
      </c>
      <c r="N120" s="242" t="str">
        <f t="shared" si="10"/>
        <v/>
      </c>
      <c r="O120" s="242" t="str">
        <f t="shared" si="11"/>
        <v/>
      </c>
      <c r="P120" s="242" t="str">
        <f t="shared" si="12"/>
        <v/>
      </c>
      <c r="Q120" s="242" t="str">
        <f t="shared" si="13"/>
        <v/>
      </c>
      <c r="R120" s="242" t="str">
        <f t="shared" si="14"/>
        <v/>
      </c>
      <c r="S120" s="242" t="str">
        <f t="shared" si="15"/>
        <v/>
      </c>
    </row>
    <row r="121" spans="1:19" ht="19.5" customHeight="1" x14ac:dyDescent="0.2">
      <c r="A121" s="41" t="str">
        <f>IF('વિદ્યાર્થી માહિતી'!A119="","",'વિદ્યાર્થી માહિતી'!A119)</f>
        <v/>
      </c>
      <c r="B121" s="41" t="str">
        <f>IF('વિદ્યાર્થી માહિતી'!B119="","",'વિદ્યાર્થી માહિતી'!B119)</f>
        <v/>
      </c>
      <c r="C121" s="52" t="str">
        <f>IF('વિદ્યાર્થી માહિતી'!C119="","",'વિદ્યાર્થી માહિતી'!C119)</f>
        <v/>
      </c>
      <c r="D121" s="42" t="str">
        <f>IF('વિદ્યાર્થી માહિતી'!C119="","",'વિદ્યાર્થી માહિતી'!H119)</f>
        <v/>
      </c>
      <c r="E121" s="34"/>
      <c r="F121" s="34"/>
      <c r="G121" s="34"/>
      <c r="H121" s="34"/>
      <c r="I121" s="34"/>
      <c r="J121" s="34"/>
      <c r="K121" s="34"/>
      <c r="L121" s="235"/>
      <c r="M121" s="242" t="str">
        <f t="shared" si="9"/>
        <v/>
      </c>
      <c r="N121" s="242" t="str">
        <f t="shared" si="10"/>
        <v/>
      </c>
      <c r="O121" s="242" t="str">
        <f t="shared" si="11"/>
        <v/>
      </c>
      <c r="P121" s="242" t="str">
        <f t="shared" si="12"/>
        <v/>
      </c>
      <c r="Q121" s="242" t="str">
        <f t="shared" si="13"/>
        <v/>
      </c>
      <c r="R121" s="242" t="str">
        <f t="shared" si="14"/>
        <v/>
      </c>
      <c r="S121" s="242" t="str">
        <f t="shared" si="15"/>
        <v/>
      </c>
    </row>
    <row r="122" spans="1:19" ht="19.5" customHeight="1" x14ac:dyDescent="0.2">
      <c r="A122" s="41" t="str">
        <f>IF('વિદ્યાર્થી માહિતી'!A120="","",'વિદ્યાર્થી માહિતી'!A120)</f>
        <v/>
      </c>
      <c r="B122" s="41" t="str">
        <f>IF('વિદ્યાર્થી માહિતી'!B120="","",'વિદ્યાર્થી માહિતી'!B120)</f>
        <v/>
      </c>
      <c r="C122" s="52" t="str">
        <f>IF('વિદ્યાર્થી માહિતી'!C120="","",'વિદ્યાર્થી માહિતી'!C120)</f>
        <v/>
      </c>
      <c r="D122" s="42" t="str">
        <f>IF('વિદ્યાર્થી માહિતી'!C120="","",'વિદ્યાર્થી માહિતી'!H120)</f>
        <v/>
      </c>
      <c r="E122" s="34"/>
      <c r="F122" s="34"/>
      <c r="G122" s="34"/>
      <c r="H122" s="34"/>
      <c r="I122" s="34"/>
      <c r="J122" s="34"/>
      <c r="K122" s="34"/>
      <c r="L122" s="235"/>
      <c r="M122" s="242" t="str">
        <f t="shared" si="9"/>
        <v/>
      </c>
      <c r="N122" s="242" t="str">
        <f t="shared" si="10"/>
        <v/>
      </c>
      <c r="O122" s="242" t="str">
        <f t="shared" si="11"/>
        <v/>
      </c>
      <c r="P122" s="242" t="str">
        <f t="shared" si="12"/>
        <v/>
      </c>
      <c r="Q122" s="242" t="str">
        <f t="shared" si="13"/>
        <v/>
      </c>
      <c r="R122" s="242" t="str">
        <f t="shared" si="14"/>
        <v/>
      </c>
      <c r="S122" s="242" t="str">
        <f t="shared" si="15"/>
        <v/>
      </c>
    </row>
    <row r="123" spans="1:19" ht="19.5" customHeight="1" x14ac:dyDescent="0.2">
      <c r="A123" s="41" t="str">
        <f>IF('વિદ્યાર્થી માહિતી'!A121="","",'વિદ્યાર્થી માહિતી'!A121)</f>
        <v/>
      </c>
      <c r="B123" s="41" t="str">
        <f>IF('વિદ્યાર્થી માહિતી'!B121="","",'વિદ્યાર્થી માહિતી'!B121)</f>
        <v/>
      </c>
      <c r="C123" s="52" t="str">
        <f>IF('વિદ્યાર્થી માહિતી'!C121="","",'વિદ્યાર્થી માહિતી'!C121)</f>
        <v/>
      </c>
      <c r="D123" s="42" t="str">
        <f>IF('વિદ્યાર્થી માહિતી'!C121="","",'વિદ્યાર્થી માહિતી'!H121)</f>
        <v/>
      </c>
      <c r="E123" s="34"/>
      <c r="F123" s="34"/>
      <c r="G123" s="34"/>
      <c r="H123" s="34"/>
      <c r="I123" s="34"/>
      <c r="J123" s="34"/>
      <c r="K123" s="34"/>
      <c r="L123" s="235"/>
      <c r="M123" s="242" t="str">
        <f t="shared" si="9"/>
        <v/>
      </c>
      <c r="N123" s="242" t="str">
        <f t="shared" si="10"/>
        <v/>
      </c>
      <c r="O123" s="242" t="str">
        <f t="shared" si="11"/>
        <v/>
      </c>
      <c r="P123" s="242" t="str">
        <f t="shared" si="12"/>
        <v/>
      </c>
      <c r="Q123" s="242" t="str">
        <f t="shared" si="13"/>
        <v/>
      </c>
      <c r="R123" s="242" t="str">
        <f t="shared" si="14"/>
        <v/>
      </c>
      <c r="S123" s="242" t="str">
        <f t="shared" si="15"/>
        <v/>
      </c>
    </row>
    <row r="124" spans="1:19" ht="19.5" customHeight="1" x14ac:dyDescent="0.2">
      <c r="A124" s="41" t="str">
        <f>IF('વિદ્યાર્થી માહિતી'!A122="","",'વિદ્યાર્થી માહિતી'!A122)</f>
        <v/>
      </c>
      <c r="B124" s="41" t="str">
        <f>IF('વિદ્યાર્થી માહિતી'!B122="","",'વિદ્યાર્થી માહિતી'!B122)</f>
        <v/>
      </c>
      <c r="C124" s="52" t="str">
        <f>IF('વિદ્યાર્થી માહિતી'!C122="","",'વિદ્યાર્થી માહિતી'!C122)</f>
        <v/>
      </c>
      <c r="D124" s="42" t="str">
        <f>IF('વિદ્યાર્થી માહિતી'!C122="","",'વિદ્યાર્થી માહિતી'!H122)</f>
        <v/>
      </c>
      <c r="E124" s="34"/>
      <c r="F124" s="34"/>
      <c r="G124" s="34"/>
      <c r="H124" s="34"/>
      <c r="I124" s="34"/>
      <c r="J124" s="34"/>
      <c r="K124" s="34"/>
      <c r="L124" s="235"/>
      <c r="M124" s="242" t="str">
        <f t="shared" si="9"/>
        <v/>
      </c>
      <c r="N124" s="242" t="str">
        <f t="shared" si="10"/>
        <v/>
      </c>
      <c r="O124" s="242" t="str">
        <f t="shared" si="11"/>
        <v/>
      </c>
      <c r="P124" s="242" t="str">
        <f t="shared" si="12"/>
        <v/>
      </c>
      <c r="Q124" s="242" t="str">
        <f t="shared" si="13"/>
        <v/>
      </c>
      <c r="R124" s="242" t="str">
        <f t="shared" si="14"/>
        <v/>
      </c>
      <c r="S124" s="242" t="str">
        <f t="shared" si="15"/>
        <v/>
      </c>
    </row>
    <row r="125" spans="1:19" ht="19.5" customHeight="1" x14ac:dyDescent="0.2">
      <c r="A125" s="41" t="str">
        <f>IF('વિદ્યાર્થી માહિતી'!A123="","",'વિદ્યાર્થી માહિતી'!A123)</f>
        <v/>
      </c>
      <c r="B125" s="41" t="str">
        <f>IF('વિદ્યાર્થી માહિતી'!B123="","",'વિદ્યાર્થી માહિતી'!B123)</f>
        <v/>
      </c>
      <c r="C125" s="52" t="str">
        <f>IF('વિદ્યાર્થી માહિતી'!C123="","",'વિદ્યાર્થી માહિતી'!C123)</f>
        <v/>
      </c>
      <c r="D125" s="42" t="str">
        <f>IF('વિદ્યાર્થી માહિતી'!C123="","",'વિદ્યાર્થી માહિતી'!H123)</f>
        <v/>
      </c>
      <c r="E125" s="34"/>
      <c r="F125" s="34"/>
      <c r="G125" s="34"/>
      <c r="H125" s="34"/>
      <c r="I125" s="34"/>
      <c r="J125" s="34"/>
      <c r="K125" s="34"/>
      <c r="L125" s="235"/>
      <c r="M125" s="242" t="str">
        <f t="shared" si="9"/>
        <v/>
      </c>
      <c r="N125" s="242" t="str">
        <f t="shared" si="10"/>
        <v/>
      </c>
      <c r="O125" s="242" t="str">
        <f t="shared" si="11"/>
        <v/>
      </c>
      <c r="P125" s="242" t="str">
        <f t="shared" si="12"/>
        <v/>
      </c>
      <c r="Q125" s="242" t="str">
        <f t="shared" si="13"/>
        <v/>
      </c>
      <c r="R125" s="242" t="str">
        <f t="shared" si="14"/>
        <v/>
      </c>
      <c r="S125" s="242" t="str">
        <f t="shared" si="15"/>
        <v/>
      </c>
    </row>
    <row r="126" spans="1:19" ht="19.5" customHeight="1" x14ac:dyDescent="0.2">
      <c r="A126" s="41" t="str">
        <f>IF('વિદ્યાર્થી માહિતી'!A124="","",'વિદ્યાર્થી માહિતી'!A124)</f>
        <v/>
      </c>
      <c r="B126" s="41" t="str">
        <f>IF('વિદ્યાર્થી માહિતી'!B124="","",'વિદ્યાર્થી માહિતી'!B124)</f>
        <v/>
      </c>
      <c r="C126" s="52" t="str">
        <f>IF('વિદ્યાર્થી માહિતી'!C124="","",'વિદ્યાર્થી માહિતી'!C124)</f>
        <v/>
      </c>
      <c r="D126" s="42" t="str">
        <f>IF('વિદ્યાર્થી માહિતી'!C124="","",'વિદ્યાર્થી માહિતી'!H124)</f>
        <v/>
      </c>
      <c r="E126" s="34"/>
      <c r="F126" s="34"/>
      <c r="G126" s="34"/>
      <c r="H126" s="34"/>
      <c r="I126" s="34"/>
      <c r="J126" s="34"/>
      <c r="K126" s="34"/>
      <c r="L126" s="235"/>
      <c r="M126" s="242" t="str">
        <f t="shared" si="9"/>
        <v/>
      </c>
      <c r="N126" s="242" t="str">
        <f t="shared" si="10"/>
        <v/>
      </c>
      <c r="O126" s="242" t="str">
        <f t="shared" si="11"/>
        <v/>
      </c>
      <c r="P126" s="242" t="str">
        <f t="shared" si="12"/>
        <v/>
      </c>
      <c r="Q126" s="242" t="str">
        <f t="shared" si="13"/>
        <v/>
      </c>
      <c r="R126" s="242" t="str">
        <f t="shared" si="14"/>
        <v/>
      </c>
      <c r="S126" s="242" t="str">
        <f t="shared" si="15"/>
        <v/>
      </c>
    </row>
    <row r="127" spans="1:19" ht="19.5" customHeight="1" x14ac:dyDescent="0.2">
      <c r="A127" s="41" t="str">
        <f>IF('વિદ્યાર્થી માહિતી'!A125="","",'વિદ્યાર્થી માહિતી'!A125)</f>
        <v/>
      </c>
      <c r="B127" s="41" t="str">
        <f>IF('વિદ્યાર્થી માહિતી'!B125="","",'વિદ્યાર્થી માહિતી'!B125)</f>
        <v/>
      </c>
      <c r="C127" s="52" t="str">
        <f>IF('વિદ્યાર્થી માહિતી'!C125="","",'વિદ્યાર્થી માહિતી'!C125)</f>
        <v/>
      </c>
      <c r="D127" s="42" t="str">
        <f>IF('વિદ્યાર્થી માહિતી'!C125="","",'વિદ્યાર્થી માહિતી'!H125)</f>
        <v/>
      </c>
      <c r="E127" s="34"/>
      <c r="F127" s="34"/>
      <c r="G127" s="34"/>
      <c r="H127" s="34"/>
      <c r="I127" s="34"/>
      <c r="J127" s="34"/>
      <c r="K127" s="34"/>
      <c r="L127" s="235"/>
      <c r="M127" s="242" t="str">
        <f t="shared" si="9"/>
        <v/>
      </c>
      <c r="N127" s="242" t="str">
        <f t="shared" si="10"/>
        <v/>
      </c>
      <c r="O127" s="242" t="str">
        <f t="shared" si="11"/>
        <v/>
      </c>
      <c r="P127" s="242" t="str">
        <f t="shared" si="12"/>
        <v/>
      </c>
      <c r="Q127" s="242" t="str">
        <f t="shared" si="13"/>
        <v/>
      </c>
      <c r="R127" s="242" t="str">
        <f t="shared" si="14"/>
        <v/>
      </c>
      <c r="S127" s="242" t="str">
        <f t="shared" si="15"/>
        <v/>
      </c>
    </row>
    <row r="128" spans="1:19" ht="19.5" customHeight="1" x14ac:dyDescent="0.2">
      <c r="A128" s="41" t="str">
        <f>IF('વિદ્યાર્થી માહિતી'!A126="","",'વિદ્યાર્થી માહિતી'!A126)</f>
        <v/>
      </c>
      <c r="B128" s="41" t="str">
        <f>IF('વિદ્યાર્થી માહિતી'!B126="","",'વિદ્યાર્થી માહિતી'!B126)</f>
        <v/>
      </c>
      <c r="C128" s="52" t="str">
        <f>IF('વિદ્યાર્થી માહિતી'!C126="","",'વિદ્યાર્થી માહિતી'!C126)</f>
        <v/>
      </c>
      <c r="D128" s="42" t="str">
        <f>IF('વિદ્યાર્થી માહિતી'!C126="","",'વિદ્યાર્થી માહિતી'!H126)</f>
        <v/>
      </c>
      <c r="E128" s="34"/>
      <c r="F128" s="34"/>
      <c r="G128" s="34"/>
      <c r="H128" s="34"/>
      <c r="I128" s="34"/>
      <c r="J128" s="34"/>
      <c r="K128" s="34"/>
      <c r="L128" s="235"/>
      <c r="M128" s="242" t="str">
        <f t="shared" si="9"/>
        <v/>
      </c>
      <c r="N128" s="242" t="str">
        <f t="shared" si="10"/>
        <v/>
      </c>
      <c r="O128" s="242" t="str">
        <f t="shared" si="11"/>
        <v/>
      </c>
      <c r="P128" s="242" t="str">
        <f t="shared" si="12"/>
        <v/>
      </c>
      <c r="Q128" s="242" t="str">
        <f t="shared" si="13"/>
        <v/>
      </c>
      <c r="R128" s="242" t="str">
        <f t="shared" si="14"/>
        <v/>
      </c>
      <c r="S128" s="242" t="str">
        <f t="shared" si="15"/>
        <v/>
      </c>
    </row>
    <row r="129" spans="1:19" ht="19.5" customHeight="1" x14ac:dyDescent="0.2">
      <c r="A129" s="41" t="str">
        <f>IF('વિદ્યાર્થી માહિતી'!A127="","",'વિદ્યાર્થી માહિતી'!A127)</f>
        <v/>
      </c>
      <c r="B129" s="41" t="str">
        <f>IF('વિદ્યાર્થી માહિતી'!B127="","",'વિદ્યાર્થી માહિતી'!B127)</f>
        <v/>
      </c>
      <c r="C129" s="52" t="str">
        <f>IF('વિદ્યાર્થી માહિતી'!C127="","",'વિદ્યાર્થી માહિતી'!C127)</f>
        <v/>
      </c>
      <c r="D129" s="42" t="str">
        <f>IF('વિદ્યાર્થી માહિતી'!C127="","",'વિદ્યાર્થી માહિતી'!H127)</f>
        <v/>
      </c>
      <c r="E129" s="34"/>
      <c r="F129" s="34"/>
      <c r="G129" s="34"/>
      <c r="H129" s="34"/>
      <c r="I129" s="34"/>
      <c r="J129" s="34"/>
      <c r="K129" s="34"/>
      <c r="L129" s="235"/>
      <c r="M129" s="242" t="str">
        <f t="shared" si="9"/>
        <v/>
      </c>
      <c r="N129" s="242" t="str">
        <f t="shared" si="10"/>
        <v/>
      </c>
      <c r="O129" s="242" t="str">
        <f t="shared" si="11"/>
        <v/>
      </c>
      <c r="P129" s="242" t="str">
        <f t="shared" si="12"/>
        <v/>
      </c>
      <c r="Q129" s="242" t="str">
        <f t="shared" si="13"/>
        <v/>
      </c>
      <c r="R129" s="242" t="str">
        <f t="shared" si="14"/>
        <v/>
      </c>
      <c r="S129" s="242" t="str">
        <f t="shared" si="15"/>
        <v/>
      </c>
    </row>
    <row r="130" spans="1:19" ht="19.5" customHeight="1" x14ac:dyDescent="0.2">
      <c r="A130" s="41" t="str">
        <f>IF('વિદ્યાર્થી માહિતી'!A128="","",'વિદ્યાર્થી માહિતી'!A128)</f>
        <v/>
      </c>
      <c r="B130" s="41" t="str">
        <f>IF('વિદ્યાર્થી માહિતી'!B128="","",'વિદ્યાર્થી માહિતી'!B128)</f>
        <v/>
      </c>
      <c r="C130" s="52" t="str">
        <f>IF('વિદ્યાર્થી માહિતી'!C128="","",'વિદ્યાર્થી માહિતી'!C128)</f>
        <v/>
      </c>
      <c r="D130" s="42" t="str">
        <f>IF('વિદ્યાર્થી માહિતી'!C128="","",'વિદ્યાર્થી માહિતી'!H128)</f>
        <v/>
      </c>
      <c r="E130" s="34"/>
      <c r="F130" s="34"/>
      <c r="G130" s="34"/>
      <c r="H130" s="34"/>
      <c r="I130" s="34"/>
      <c r="J130" s="34"/>
      <c r="K130" s="34"/>
      <c r="L130" s="235"/>
      <c r="M130" s="242" t="str">
        <f t="shared" si="9"/>
        <v/>
      </c>
      <c r="N130" s="242" t="str">
        <f t="shared" si="10"/>
        <v/>
      </c>
      <c r="O130" s="242" t="str">
        <f t="shared" si="11"/>
        <v/>
      </c>
      <c r="P130" s="242" t="str">
        <f t="shared" si="12"/>
        <v/>
      </c>
      <c r="Q130" s="242" t="str">
        <f t="shared" si="13"/>
        <v/>
      </c>
      <c r="R130" s="242" t="str">
        <f t="shared" si="14"/>
        <v/>
      </c>
      <c r="S130" s="242" t="str">
        <f t="shared" si="15"/>
        <v/>
      </c>
    </row>
    <row r="131" spans="1:19" ht="19.5" customHeight="1" x14ac:dyDescent="0.2">
      <c r="A131" s="41" t="str">
        <f>IF('વિદ્યાર્થી માહિતી'!A129="","",'વિદ્યાર્થી માહિતી'!A129)</f>
        <v/>
      </c>
      <c r="B131" s="41" t="str">
        <f>IF('વિદ્યાર્થી માહિતી'!B129="","",'વિદ્યાર્થી માહિતી'!B129)</f>
        <v/>
      </c>
      <c r="C131" s="52" t="str">
        <f>IF('વિદ્યાર્થી માહિતી'!C129="","",'વિદ્યાર્થી માહિતી'!C129)</f>
        <v/>
      </c>
      <c r="D131" s="42" t="str">
        <f>IF('વિદ્યાર્થી માહિતી'!C129="","",'વિદ્યાર્થી માહિતી'!H129)</f>
        <v/>
      </c>
      <c r="E131" s="34"/>
      <c r="F131" s="34"/>
      <c r="G131" s="34"/>
      <c r="H131" s="34"/>
      <c r="I131" s="34"/>
      <c r="J131" s="34"/>
      <c r="K131" s="34"/>
      <c r="L131" s="235"/>
      <c r="M131" s="242" t="str">
        <f t="shared" si="9"/>
        <v/>
      </c>
      <c r="N131" s="242" t="str">
        <f t="shared" si="10"/>
        <v/>
      </c>
      <c r="O131" s="242" t="str">
        <f t="shared" si="11"/>
        <v/>
      </c>
      <c r="P131" s="242" t="str">
        <f t="shared" si="12"/>
        <v/>
      </c>
      <c r="Q131" s="242" t="str">
        <f t="shared" si="13"/>
        <v/>
      </c>
      <c r="R131" s="242" t="str">
        <f t="shared" si="14"/>
        <v/>
      </c>
      <c r="S131" s="242" t="str">
        <f t="shared" si="15"/>
        <v/>
      </c>
    </row>
    <row r="132" spans="1:19" ht="19.5" customHeight="1" x14ac:dyDescent="0.2">
      <c r="A132" s="41" t="str">
        <f>IF('વિદ્યાર્થી માહિતી'!A130="","",'વિદ્યાર્થી માહિતી'!A130)</f>
        <v/>
      </c>
      <c r="B132" s="41" t="str">
        <f>IF('વિદ્યાર્થી માહિતી'!B130="","",'વિદ્યાર્થી માહિતી'!B130)</f>
        <v/>
      </c>
      <c r="C132" s="52" t="str">
        <f>IF('વિદ્યાર્થી માહિતી'!C130="","",'વિદ્યાર્થી માહિતી'!C130)</f>
        <v/>
      </c>
      <c r="D132" s="42" t="str">
        <f>IF('વિદ્યાર્થી માહિતી'!C130="","",'વિદ્યાર્થી માહિતી'!H130)</f>
        <v/>
      </c>
      <c r="E132" s="34"/>
      <c r="F132" s="34"/>
      <c r="G132" s="34"/>
      <c r="H132" s="34"/>
      <c r="I132" s="34"/>
      <c r="J132" s="34"/>
      <c r="K132" s="34"/>
      <c r="L132" s="235"/>
      <c r="M132" s="242" t="str">
        <f t="shared" si="9"/>
        <v/>
      </c>
      <c r="N132" s="242" t="str">
        <f t="shared" si="10"/>
        <v/>
      </c>
      <c r="O132" s="242" t="str">
        <f t="shared" si="11"/>
        <v/>
      </c>
      <c r="P132" s="242" t="str">
        <f t="shared" si="12"/>
        <v/>
      </c>
      <c r="Q132" s="242" t="str">
        <f t="shared" si="13"/>
        <v/>
      </c>
      <c r="R132" s="242" t="str">
        <f t="shared" si="14"/>
        <v/>
      </c>
      <c r="S132" s="242" t="str">
        <f t="shared" si="15"/>
        <v/>
      </c>
    </row>
    <row r="133" spans="1:19" ht="19.5" customHeight="1" x14ac:dyDescent="0.2">
      <c r="A133" s="41" t="str">
        <f>IF('વિદ્યાર્થી માહિતી'!A131="","",'વિદ્યાર્થી માહિતી'!A131)</f>
        <v/>
      </c>
      <c r="B133" s="41" t="str">
        <f>IF('વિદ્યાર્થી માહિતી'!B131="","",'વિદ્યાર્થી માહિતી'!B131)</f>
        <v/>
      </c>
      <c r="C133" s="52" t="str">
        <f>IF('વિદ્યાર્થી માહિતી'!C131="","",'વિદ્યાર્થી માહિતી'!C131)</f>
        <v/>
      </c>
      <c r="D133" s="42" t="str">
        <f>IF('વિદ્યાર્થી માહિતી'!C131="","",'વિદ્યાર્થી માહિતી'!H131)</f>
        <v/>
      </c>
      <c r="E133" s="34"/>
      <c r="F133" s="34"/>
      <c r="G133" s="34"/>
      <c r="H133" s="34"/>
      <c r="I133" s="34"/>
      <c r="J133" s="34"/>
      <c r="K133" s="34"/>
      <c r="L133" s="235"/>
      <c r="M133" s="242" t="str">
        <f t="shared" ref="M133:M135" si="16">IF(E133="","",IF(E133="AB","AB",IF(E133="LEFT","LEFT",(E133*5/25))))</f>
        <v/>
      </c>
      <c r="N133" s="242" t="str">
        <f t="shared" ref="N133:N135" si="17">IF(F133="","",IF(F133="AB","AB",IF(F133="LEFT","LEFT",(F133*5/25))))</f>
        <v/>
      </c>
      <c r="O133" s="242" t="str">
        <f t="shared" ref="O133:O135" si="18">IF(G133="","",IF(G133="AB","AB",IF(G133="LEFT","LEFT",(G133*5/25))))</f>
        <v/>
      </c>
      <c r="P133" s="242" t="str">
        <f t="shared" ref="P133:P135" si="19">IF(H133="","",IF(H133="AB","AB",IF(H133="LEFT","LEFT",(H133*5/25))))</f>
        <v/>
      </c>
      <c r="Q133" s="242" t="str">
        <f t="shared" ref="Q133:Q135" si="20">IF(I133="","",IF(I133="AB","AB",IF(I133="LEFT","LEFT",(I133*5/25))))</f>
        <v/>
      </c>
      <c r="R133" s="242" t="str">
        <f t="shared" ref="R133:R135" si="21">IF(J133="","",IF(J133="AB","AB",IF(J133="LEFT","LEFT",(J133*5/25))))</f>
        <v/>
      </c>
      <c r="S133" s="242" t="str">
        <f t="shared" ref="S133:S135" si="22">IF(K133="","",IF(K133="AB","AB",IF(K133="LEFT","LEFT",(K133*5/25))))</f>
        <v/>
      </c>
    </row>
    <row r="134" spans="1:19" ht="19.5" customHeight="1" x14ac:dyDescent="0.2">
      <c r="A134" s="41" t="str">
        <f>IF('વિદ્યાર્થી માહિતી'!A132="","",'વિદ્યાર્થી માહિતી'!A132)</f>
        <v/>
      </c>
      <c r="B134" s="41" t="str">
        <f>IF('વિદ્યાર્થી માહિતી'!B132="","",'વિદ્યાર્થી માહિતી'!B132)</f>
        <v/>
      </c>
      <c r="C134" s="52" t="str">
        <f>IF('વિદ્યાર્થી માહિતી'!C132="","",'વિદ્યાર્થી માહિતી'!C132)</f>
        <v/>
      </c>
      <c r="D134" s="42" t="str">
        <f>IF('વિદ્યાર્થી માહિતી'!C132="","",'વિદ્યાર્થી માહિતી'!H132)</f>
        <v/>
      </c>
      <c r="E134" s="34"/>
      <c r="F134" s="34"/>
      <c r="G134" s="34"/>
      <c r="H134" s="34"/>
      <c r="I134" s="34"/>
      <c r="J134" s="34"/>
      <c r="K134" s="34"/>
      <c r="L134" s="235"/>
      <c r="M134" s="242" t="str">
        <f t="shared" si="16"/>
        <v/>
      </c>
      <c r="N134" s="242" t="str">
        <f t="shared" si="17"/>
        <v/>
      </c>
      <c r="O134" s="242" t="str">
        <f t="shared" si="18"/>
        <v/>
      </c>
      <c r="P134" s="242" t="str">
        <f t="shared" si="19"/>
        <v/>
      </c>
      <c r="Q134" s="242" t="str">
        <f t="shared" si="20"/>
        <v/>
      </c>
      <c r="R134" s="242" t="str">
        <f t="shared" si="21"/>
        <v/>
      </c>
      <c r="S134" s="242" t="str">
        <f t="shared" si="22"/>
        <v/>
      </c>
    </row>
    <row r="135" spans="1:19" ht="19.5" customHeight="1" x14ac:dyDescent="0.2">
      <c r="A135" s="41" t="str">
        <f>IF('વિદ્યાર્થી માહિતી'!A133="","",'વિદ્યાર્થી માહિતી'!A133)</f>
        <v/>
      </c>
      <c r="B135" s="41" t="str">
        <f>IF('વિદ્યાર્થી માહિતી'!B133="","",'વિદ્યાર્થી માહિતી'!B133)</f>
        <v/>
      </c>
      <c r="C135" s="52" t="str">
        <f>IF('વિદ્યાર્થી માહિતી'!C133="","",'વિદ્યાર્થી માહિતી'!C133)</f>
        <v/>
      </c>
      <c r="D135" s="42" t="str">
        <f>IF('વિદ્યાર્થી માહિતી'!C133="","",'વિદ્યાર્થી માહિતી'!H133)</f>
        <v/>
      </c>
      <c r="E135" s="34"/>
      <c r="F135" s="34"/>
      <c r="G135" s="34"/>
      <c r="H135" s="34"/>
      <c r="I135" s="34"/>
      <c r="J135" s="34"/>
      <c r="K135" s="34"/>
      <c r="L135" s="235"/>
      <c r="M135" s="242" t="str">
        <f t="shared" si="16"/>
        <v/>
      </c>
      <c r="N135" s="242" t="str">
        <f t="shared" si="17"/>
        <v/>
      </c>
      <c r="O135" s="242" t="str">
        <f t="shared" si="18"/>
        <v/>
      </c>
      <c r="P135" s="242" t="str">
        <f t="shared" si="19"/>
        <v/>
      </c>
      <c r="Q135" s="242" t="str">
        <f t="shared" si="20"/>
        <v/>
      </c>
      <c r="R135" s="242" t="str">
        <f t="shared" si="21"/>
        <v/>
      </c>
      <c r="S135" s="242" t="str">
        <f t="shared" si="22"/>
        <v/>
      </c>
    </row>
  </sheetData>
  <sheetProtection password="CC35" sheet="1" scenarios="1" formatCells="0" formatColumns="0" formatRows="0" autoFilter="0"/>
  <mergeCells count="6">
    <mergeCell ref="M1:S1"/>
    <mergeCell ref="D2:D3"/>
    <mergeCell ref="A1:B1"/>
    <mergeCell ref="C1:E1"/>
    <mergeCell ref="F1:H1"/>
    <mergeCell ref="J1:K1"/>
  </mergeCells>
  <conditionalFormatting sqref="D4:D135">
    <cfRule type="cellIs" dxfId="64" priority="5" operator="equal">
      <formula>"LEFT"</formula>
    </cfRule>
    <cfRule type="cellIs" dxfId="63" priority="6" operator="equal">
      <formula>"YES"</formula>
    </cfRule>
  </conditionalFormatting>
  <conditionalFormatting sqref="E4:L135">
    <cfRule type="cellIs" dxfId="62" priority="4" operator="equal">
      <formula>"AB"</formula>
    </cfRule>
  </conditionalFormatting>
  <conditionalFormatting sqref="E4:S135">
    <cfRule type="cellIs" dxfId="61" priority="1" operator="equal">
      <formula>"LEFT"</formula>
    </cfRule>
  </conditionalFormatting>
  <conditionalFormatting sqref="M4:S135">
    <cfRule type="cellIs" dxfId="60" priority="2" operator="equal">
      <formula>"AB"</formula>
    </cfRule>
  </conditionalFormatting>
  <pageMargins left="0.55000000000000004" right="0.4" top="0.38" bottom="0.36" header="0.3" footer="0.3"/>
  <pageSetup paperSize="9" orientation="portrait" blackAndWhite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R104"/>
  <sheetViews>
    <sheetView workbookViewId="0">
      <pane ySplit="4" topLeftCell="A5" activePane="bottomLeft" state="frozen"/>
      <selection pane="bottomLeft" activeCell="F12" sqref="F12"/>
    </sheetView>
  </sheetViews>
  <sheetFormatPr defaultColWidth="9.14453125" defaultRowHeight="15" x14ac:dyDescent="0.2"/>
  <cols>
    <col min="1" max="1" width="4.16796875" style="25" customWidth="1"/>
    <col min="2" max="2" width="5.109375" style="25" customWidth="1"/>
    <col min="3" max="3" width="23.67578125" style="25" customWidth="1"/>
    <col min="4" max="4" width="7.3984375" style="25" hidden="1" customWidth="1"/>
    <col min="5" max="5" width="6.3203125" style="25" customWidth="1"/>
    <col min="6" max="12" width="4.4375" style="25" customWidth="1"/>
    <col min="13" max="13" width="6.45703125" style="25" customWidth="1"/>
    <col min="14" max="14" width="5.51171875" style="25" customWidth="1"/>
    <col min="15" max="15" width="5.24609375" style="25" hidden="1" customWidth="1"/>
    <col min="16" max="16" width="5.109375" style="30" customWidth="1"/>
    <col min="17" max="17" width="9.14453125" style="25" hidden="1" customWidth="1"/>
    <col min="18" max="18" width="5.51171875" style="386" customWidth="1"/>
    <col min="19" max="19" width="14.2578125" style="25" customWidth="1"/>
    <col min="20" max="37" width="3.2265625" style="25" customWidth="1"/>
    <col min="38" max="38" width="5.37890625" style="25" customWidth="1"/>
    <col min="39" max="39" width="6.58984375" style="25" customWidth="1"/>
    <col min="40" max="40" width="5.37890625" style="25" customWidth="1"/>
    <col min="41" max="42" width="9.14453125" style="25"/>
    <col min="43" max="43" width="9.14453125" style="25" customWidth="1"/>
    <col min="44" max="44" width="6.1875" style="25" customWidth="1"/>
    <col min="45" max="45" width="9.14453125" style="25" customWidth="1"/>
    <col min="46" max="16384" width="9.14453125" style="25"/>
  </cols>
  <sheetData>
    <row r="1" spans="1:44" ht="18.75" customHeight="1" x14ac:dyDescent="0.2">
      <c r="A1" s="433" t="s">
        <v>0</v>
      </c>
      <c r="B1" s="433"/>
      <c r="C1" s="434" t="str">
        <f>શાળા!B1</f>
        <v xml:space="preserve">શ્રી જનકપુરી વિદ્યાલય 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4" ht="31.5" customHeight="1" x14ac:dyDescent="0.2">
      <c r="A2" s="26"/>
      <c r="B2" s="27"/>
      <c r="C2" s="436" t="s">
        <v>284</v>
      </c>
      <c r="D2" s="436"/>
      <c r="E2" s="436"/>
      <c r="F2" s="436"/>
      <c r="G2" s="436"/>
      <c r="H2" s="436"/>
      <c r="I2" s="27"/>
      <c r="J2" s="27" t="s">
        <v>30</v>
      </c>
      <c r="K2" s="440" t="str">
        <f>શાળા!B6</f>
        <v>2023-24</v>
      </c>
      <c r="L2" s="441"/>
      <c r="M2" s="28" t="s">
        <v>4</v>
      </c>
      <c r="N2" s="243" t="str">
        <f>શાળા!B4</f>
        <v>9-A</v>
      </c>
      <c r="O2" s="286" t="str">
        <f>શાળા!B4</f>
        <v>9-A</v>
      </c>
    </row>
    <row r="3" spans="1:44" ht="51.75" customHeight="1" x14ac:dyDescent="0.2">
      <c r="A3" s="437" t="s">
        <v>27</v>
      </c>
      <c r="B3" s="438"/>
      <c r="C3" s="439"/>
      <c r="D3" s="444" t="s">
        <v>102</v>
      </c>
      <c r="E3" s="425" t="s">
        <v>125</v>
      </c>
      <c r="F3" s="283" t="str">
        <f>શાળા!A9</f>
        <v xml:space="preserve">ગુજરાતી </v>
      </c>
      <c r="G3" s="283" t="str">
        <f>શાળા!A10</f>
        <v xml:space="preserve">અંગ્રેજી </v>
      </c>
      <c r="H3" s="283" t="str">
        <f>શાળા!A11</f>
        <v xml:space="preserve">હિન્દી </v>
      </c>
      <c r="I3" s="283" t="str">
        <f>શાળા!A12</f>
        <v>સંસ્કૃત</v>
      </c>
      <c r="J3" s="283" t="str">
        <f>શાળા!A13</f>
        <v>ગણીત</v>
      </c>
      <c r="K3" s="283" t="str">
        <f>શાળા!A14</f>
        <v xml:space="preserve">વિજ્ઞાન </v>
      </c>
      <c r="L3" s="283" t="str">
        <f>શાળા!A15</f>
        <v xml:space="preserve">સામાજિક વિજ્ઞાન </v>
      </c>
      <c r="M3" s="442"/>
      <c r="N3" s="443"/>
      <c r="O3" s="443"/>
      <c r="P3" s="443"/>
      <c r="S3" s="435" t="s">
        <v>117</v>
      </c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</row>
    <row r="4" spans="1:44" ht="29.25" customHeight="1" x14ac:dyDescent="0.2">
      <c r="A4" s="75" t="s">
        <v>20</v>
      </c>
      <c r="B4" s="75" t="s">
        <v>28</v>
      </c>
      <c r="C4" s="75" t="s">
        <v>22</v>
      </c>
      <c r="D4" s="445"/>
      <c r="E4" s="426"/>
      <c r="F4" s="32" t="s">
        <v>71</v>
      </c>
      <c r="G4" s="32" t="s">
        <v>71</v>
      </c>
      <c r="H4" s="32" t="s">
        <v>71</v>
      </c>
      <c r="I4" s="32" t="s">
        <v>71</v>
      </c>
      <c r="J4" s="32" t="s">
        <v>71</v>
      </c>
      <c r="K4" s="32" t="s">
        <v>71</v>
      </c>
      <c r="L4" s="32" t="s">
        <v>71</v>
      </c>
      <c r="M4" s="50" t="s">
        <v>32</v>
      </c>
      <c r="N4" s="33" t="s">
        <v>62</v>
      </c>
      <c r="O4" s="33" t="s">
        <v>33</v>
      </c>
      <c r="P4" s="166" t="s">
        <v>124</v>
      </c>
      <c r="R4" s="387" t="s">
        <v>57</v>
      </c>
      <c r="S4" s="448" t="s">
        <v>114</v>
      </c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</row>
    <row r="5" spans="1:44" ht="23.25" customHeight="1" x14ac:dyDescent="0.25">
      <c r="A5" s="41">
        <f>IF('વિદ્યાર્થી માહિતી'!A2="","",'વિદ્યાર્થી માહિતી'!A2)</f>
        <v>1</v>
      </c>
      <c r="B5" s="121">
        <f>IF('વિદ્યાર્થી માહિતી'!B2="","",'વિદ્યાર્થી માહિતી'!B2)</f>
        <v>901</v>
      </c>
      <c r="C5" s="42" t="str">
        <f>IF('વિદ્યાર્થી માહિતી'!C2="","",'વિદ્યાર્થી માહિતી'!C2)</f>
        <v xml:space="preserve">પઠાણ ઇમ્તિયાજ હનીફખાન </v>
      </c>
      <c r="D5" s="42" t="str">
        <f>IF('વિદ્યાર્થી માહિતી'!C2="","",'વિદ્યાર્થી માહિતી'!G2)</f>
        <v>MALE</v>
      </c>
      <c r="E5" s="42" t="str">
        <f>IF('વિદ્યાર્થી માહિતી'!C2="","",'વિદ્યાર્થી માહિતી'!H2)</f>
        <v>YES</v>
      </c>
      <c r="F5" s="34">
        <v>11</v>
      </c>
      <c r="G5" s="34">
        <v>25</v>
      </c>
      <c r="H5" s="34">
        <v>22</v>
      </c>
      <c r="I5" s="34">
        <v>37</v>
      </c>
      <c r="J5" s="34">
        <v>23</v>
      </c>
      <c r="K5" s="34">
        <v>17</v>
      </c>
      <c r="L5" s="34">
        <v>22</v>
      </c>
      <c r="M5" s="148">
        <f>IF(C5="","",SUM(F5:L5))</f>
        <v>157</v>
      </c>
      <c r="N5" s="43" t="str">
        <f>IF(C5="","",IF(E5="LEFT","NA",IF(OR(F5="AB",G5="AB",H5="AB",I5="AB",J5="AB",K5="AB",L5="AB"),"NA",IF(F5&lt;17,"નાપાસ",IF(G5&lt;17,"નાપાસ",IF(H5&lt;17,"નાપાસ",IF(I5&lt;17,"નાપાસ",IF(J5&lt;17,"નાપાસ",IF(K5&lt;17,"નાપાસ",IF(L5&lt;17,"નાપાસ","પાસ"))))))))))</f>
        <v>નાપાસ</v>
      </c>
      <c r="O5" s="43" t="str">
        <f t="shared" ref="O5:O36" si="0">IF(N5="પાસ",M5,"")</f>
        <v/>
      </c>
      <c r="P5" s="129" t="str">
        <f t="shared" ref="P5:P36" si="1">IF(C5="","",IF(O5="","NA",RANK(O5,$O$5:$O$104,0)))</f>
        <v>NA</v>
      </c>
      <c r="Q5" s="45" t="str">
        <f>IF('વિદ્યાર્થી માહિતી'!C2="","",'વિદ્યાર્થી માહિતી'!G2)</f>
        <v>MALE</v>
      </c>
      <c r="R5" s="388" t="str">
        <f>IF(C5="","",IF(N5="NA","NA",IF(N5="નાપાસ","NA",(M5*2/7))))</f>
        <v>NA</v>
      </c>
      <c r="S5" s="446" t="s">
        <v>53</v>
      </c>
      <c r="T5" s="460" t="s">
        <v>127</v>
      </c>
      <c r="U5" s="460"/>
      <c r="V5" s="460"/>
      <c r="W5" s="467" t="s">
        <v>126</v>
      </c>
      <c r="X5" s="468"/>
      <c r="Y5" s="469"/>
      <c r="Z5" s="453" t="s">
        <v>104</v>
      </c>
      <c r="AA5" s="454"/>
      <c r="AB5" s="455"/>
      <c r="AC5" s="456" t="s">
        <v>105</v>
      </c>
      <c r="AD5" s="457"/>
      <c r="AE5" s="458"/>
      <c r="AF5" s="464" t="s">
        <v>122</v>
      </c>
      <c r="AG5" s="465"/>
      <c r="AH5" s="466"/>
      <c r="AI5" s="461" t="s">
        <v>123</v>
      </c>
      <c r="AJ5" s="462"/>
      <c r="AK5" s="463"/>
      <c r="AL5" s="459" t="s">
        <v>113</v>
      </c>
      <c r="AM5" s="459"/>
      <c r="AN5" s="459"/>
      <c r="AR5" s="25" t="s">
        <v>122</v>
      </c>
    </row>
    <row r="6" spans="1:44" ht="23.25" customHeight="1" x14ac:dyDescent="0.2">
      <c r="A6" s="41">
        <f>IF('વિદ્યાર્થી માહિતી'!A3="","",'વિદ્યાર્થી માહિતી'!A3)</f>
        <v>2</v>
      </c>
      <c r="B6" s="121">
        <f>IF('વિદ્યાર્થી માહિતી'!B3="","",'વિદ્યાર્થી માહિતી'!B3)</f>
        <v>902</v>
      </c>
      <c r="C6" s="42" t="str">
        <f>IF('વિદ્યાર્થી માહિતી'!C3="","",'વિદ્યાર્થી માહિતી'!C3)</f>
        <v xml:space="preserve">મેરામણ ગરેજા </v>
      </c>
      <c r="D6" s="42" t="str">
        <f>IF('વિદ્યાર્થી માહિતી'!C3="","",'વિદ્યાર્થી માહિતી'!G3)</f>
        <v>MALE</v>
      </c>
      <c r="E6" s="42" t="str">
        <f>IF('વિદ્યાર્થી માહિતી'!C3="","",'વિદ્યાર્થી માહિતી'!H3)</f>
        <v>YES</v>
      </c>
      <c r="F6" s="34">
        <v>40</v>
      </c>
      <c r="G6" s="34">
        <v>35</v>
      </c>
      <c r="H6" s="34">
        <v>44</v>
      </c>
      <c r="I6" s="34">
        <v>45</v>
      </c>
      <c r="J6" s="34">
        <v>45</v>
      </c>
      <c r="K6" s="34">
        <v>40</v>
      </c>
      <c r="L6" s="34">
        <v>46</v>
      </c>
      <c r="M6" s="148">
        <f t="shared" ref="M6:M69" si="2">IF(C6="","",SUM(F6:L6))</f>
        <v>295</v>
      </c>
      <c r="N6" s="43" t="str">
        <f t="shared" ref="N6:N69" si="3">IF(C6="","",IF(E6="LEFT","NA",IF(OR(F6="AB",G6="AB",H6="AB",I6="AB",J6="AB",K6="AB",L6="AB"),"NA",IF(F6&lt;17,"નાપાસ",IF(G6&lt;17,"નાપાસ",IF(H6&lt;17,"નાપાસ",IF(I6&lt;17,"નાપાસ",IF(J6&lt;17,"નાપાસ",IF(K6&lt;17,"નાપાસ",IF(L6&lt;17,"નાપાસ","પાસ"))))))))))</f>
        <v>પાસ</v>
      </c>
      <c r="O6" s="43">
        <f t="shared" si="0"/>
        <v>295</v>
      </c>
      <c r="P6" s="129">
        <f t="shared" si="1"/>
        <v>1</v>
      </c>
      <c r="Q6" s="45" t="str">
        <f>IF('વિદ્યાર્થી માહિતી'!C3="","",'વિદ્યાર્થી માહિતી'!G3)</f>
        <v>MALE</v>
      </c>
      <c r="R6" s="388">
        <f t="shared" ref="R6:R69" si="4">IF(C6="","",IF(N6="NA","NA",IF(N6="નાપાસ","NA",(M6*2/7))))</f>
        <v>84.285714285714292</v>
      </c>
      <c r="S6" s="447"/>
      <c r="T6" s="155" t="s">
        <v>128</v>
      </c>
      <c r="U6" s="156" t="s">
        <v>129</v>
      </c>
      <c r="V6" s="156" t="s">
        <v>112</v>
      </c>
      <c r="W6" s="154" t="s">
        <v>128</v>
      </c>
      <c r="X6" s="154" t="s">
        <v>129</v>
      </c>
      <c r="Y6" s="154" t="s">
        <v>112</v>
      </c>
      <c r="Z6" s="36" t="s">
        <v>128</v>
      </c>
      <c r="AA6" s="37" t="s">
        <v>129</v>
      </c>
      <c r="AB6" s="37" t="s">
        <v>112</v>
      </c>
      <c r="AC6" s="38" t="s">
        <v>128</v>
      </c>
      <c r="AD6" s="39" t="s">
        <v>129</v>
      </c>
      <c r="AE6" s="40" t="s">
        <v>112</v>
      </c>
      <c r="AF6" s="152" t="s">
        <v>128</v>
      </c>
      <c r="AG6" s="152" t="s">
        <v>129</v>
      </c>
      <c r="AH6" s="152" t="s">
        <v>112</v>
      </c>
      <c r="AI6" s="151" t="s">
        <v>128</v>
      </c>
      <c r="AJ6" s="151" t="s">
        <v>129</v>
      </c>
      <c r="AK6" s="151" t="s">
        <v>112</v>
      </c>
      <c r="AL6" s="35" t="s">
        <v>128</v>
      </c>
      <c r="AM6" s="157" t="s">
        <v>129</v>
      </c>
      <c r="AN6" s="158" t="s">
        <v>112</v>
      </c>
      <c r="AR6" s="25" t="s">
        <v>123</v>
      </c>
    </row>
    <row r="7" spans="1:44" ht="23.25" customHeight="1" x14ac:dyDescent="0.2">
      <c r="A7" s="41">
        <f>IF('વિદ્યાર્થી માહિતી'!A4="","",'વિદ્યાર્થી માહિતી'!A4)</f>
        <v>3</v>
      </c>
      <c r="B7" s="121">
        <f>IF('વિદ્યાર્થી માહિતી'!B4="","",'વિદ્યાર્થી માહિતી'!B4)</f>
        <v>903</v>
      </c>
      <c r="C7" s="42" t="str">
        <f>IF('વિદ્યાર્થી માહિતી'!C4="","",'વિદ્યાર્થી માહિતી'!C4)</f>
        <v xml:space="preserve">અશ્વિન અવૈયા </v>
      </c>
      <c r="D7" s="42" t="str">
        <f>IF('વિદ્યાર્થી માહિતી'!C4="","",'વિદ્યાર્થી માહિતી'!G4)</f>
        <v>MALE</v>
      </c>
      <c r="E7" s="42" t="str">
        <f>IF('વિદ્યાર્થી માહિતી'!C4="","",'વિદ્યાર્થી માહિતી'!H4)</f>
        <v>AB</v>
      </c>
      <c r="F7" s="34" t="s">
        <v>123</v>
      </c>
      <c r="G7" s="34" t="s">
        <v>123</v>
      </c>
      <c r="H7" s="34" t="s">
        <v>123</v>
      </c>
      <c r="I7" s="34" t="s">
        <v>123</v>
      </c>
      <c r="J7" s="34" t="s">
        <v>123</v>
      </c>
      <c r="K7" s="34" t="s">
        <v>123</v>
      </c>
      <c r="L7" s="34" t="s">
        <v>123</v>
      </c>
      <c r="M7" s="148">
        <f t="shared" si="2"/>
        <v>0</v>
      </c>
      <c r="N7" s="43" t="str">
        <f t="shared" si="3"/>
        <v>NA</v>
      </c>
      <c r="O7" s="43" t="str">
        <f t="shared" si="0"/>
        <v/>
      </c>
      <c r="P7" s="129" t="str">
        <f t="shared" si="1"/>
        <v>NA</v>
      </c>
      <c r="Q7" s="45" t="str">
        <f>IF('વિદ્યાર્થી માહિતી'!C4="","",'વિદ્યાર્થી માહિતી'!G4)</f>
        <v>MALE</v>
      </c>
      <c r="R7" s="388" t="str">
        <f t="shared" si="4"/>
        <v>NA</v>
      </c>
      <c r="S7" s="76" t="str">
        <f>શાળા!A9</f>
        <v xml:space="preserve">ગુજરાતી </v>
      </c>
      <c r="T7" s="150">
        <f>COUNTIF($Q$5:$Q$104,"MALE")</f>
        <v>3</v>
      </c>
      <c r="U7" s="150">
        <f>COUNTIF($Q$5:$Q$104,"FEMALE")</f>
        <v>2</v>
      </c>
      <c r="V7" s="150">
        <f>T7+U7</f>
        <v>5</v>
      </c>
      <c r="W7" s="153">
        <f>T7-AF7-AI7</f>
        <v>2</v>
      </c>
      <c r="X7" s="153">
        <f>U7-AG7-AJ7</f>
        <v>1</v>
      </c>
      <c r="Y7" s="153">
        <f>W7+X7</f>
        <v>3</v>
      </c>
      <c r="Z7" s="105">
        <f>COUNTIFS($Q$5:$Q$104,"MALE",$F$5:$F$104,"&gt;16")</f>
        <v>1</v>
      </c>
      <c r="AA7" s="105">
        <f>COUNTIFS($Q$5:$Q$104,"FEMALE",$F$5:$F$104,"&gt;16")</f>
        <v>1</v>
      </c>
      <c r="AB7" s="105">
        <f>Z7+AA7</f>
        <v>2</v>
      </c>
      <c r="AC7" s="162">
        <f>COUNTIFS($Q$5:$Q$104,"MALE",$F$5:$F$104,"&lt;17")</f>
        <v>1</v>
      </c>
      <c r="AD7" s="162">
        <f>COUNTIFS($Q$5:$Q$104,"FEMALE",$F$5:$F$104,"&lt;17")</f>
        <v>0</v>
      </c>
      <c r="AE7" s="163">
        <f>AC7+AD7</f>
        <v>1</v>
      </c>
      <c r="AF7" s="164">
        <f>COUNTIFS($Q$5:$Q$104,"MALE",$F$5:$F$104,"LEFT")</f>
        <v>0</v>
      </c>
      <c r="AG7" s="164">
        <f>COUNTIFS($Q$5:$Q$104,"FEMALE",$F$5:$F$104,"LEFT")</f>
        <v>1</v>
      </c>
      <c r="AH7" s="164">
        <f>AF7+AG7</f>
        <v>1</v>
      </c>
      <c r="AI7" s="150">
        <f>COUNTIFS($Q$5:$Q$104,"MALE",$F$5:$F$104,"AB")</f>
        <v>1</v>
      </c>
      <c r="AJ7" s="150">
        <f>COUNTIFS($Q$5:$Q$104,"FEMALE",$F$5:$F$104,"AB")</f>
        <v>0</v>
      </c>
      <c r="AK7" s="150">
        <f>AI7+AJ7</f>
        <v>1</v>
      </c>
      <c r="AL7" s="159">
        <f>Z7*100/W7</f>
        <v>50</v>
      </c>
      <c r="AM7" s="160">
        <f>AA7*100/X7</f>
        <v>100</v>
      </c>
      <c r="AN7" s="161">
        <f>AB7*100/Y7</f>
        <v>66.666666666666671</v>
      </c>
      <c r="AR7" s="145">
        <v>0</v>
      </c>
    </row>
    <row r="8" spans="1:44" ht="23.25" customHeight="1" x14ac:dyDescent="0.2">
      <c r="A8" s="41">
        <f>IF('વિદ્યાર્થી માહિતી'!A5="","",'વિદ્યાર્થી માહિતી'!A5)</f>
        <v>4</v>
      </c>
      <c r="B8" s="121">
        <f>IF('વિદ્યાર્થી માહિતી'!B5="","",'વિદ્યાર્થી માહિતી'!B5)</f>
        <v>904</v>
      </c>
      <c r="C8" s="42" t="str">
        <f>IF('વિદ્યાર્થી માહિતી'!C5="","",'વિદ્યાર્થી માહિતી'!C5)</f>
        <v xml:space="preserve">શાંતિબેન પરમાર </v>
      </c>
      <c r="D8" s="42" t="str">
        <f>IF('વિદ્યાર્થી માહિતી'!C5="","",'વિદ્યાર્થી માહિતી'!G5)</f>
        <v>FEMALE</v>
      </c>
      <c r="E8" s="42" t="str">
        <f>IF('વિદ્યાર્થી માહિતી'!C5="","",'વિદ્યાર્થી માહિતી'!H5)</f>
        <v>LEFT</v>
      </c>
      <c r="F8" s="288" t="s">
        <v>122</v>
      </c>
      <c r="G8" s="288" t="s">
        <v>122</v>
      </c>
      <c r="H8" s="288" t="s">
        <v>122</v>
      </c>
      <c r="I8" s="288" t="s">
        <v>122</v>
      </c>
      <c r="J8" s="288" t="s">
        <v>122</v>
      </c>
      <c r="K8" s="288" t="s">
        <v>122</v>
      </c>
      <c r="L8" s="288" t="s">
        <v>122</v>
      </c>
      <c r="M8" s="148">
        <f t="shared" si="2"/>
        <v>0</v>
      </c>
      <c r="N8" s="43" t="str">
        <f t="shared" si="3"/>
        <v>NA</v>
      </c>
      <c r="O8" s="43" t="str">
        <f t="shared" si="0"/>
        <v/>
      </c>
      <c r="P8" s="129" t="str">
        <f t="shared" si="1"/>
        <v>NA</v>
      </c>
      <c r="Q8" s="45" t="str">
        <f>IF('વિદ્યાર્થી માહિતી'!C5="","",'વિદ્યાર્થી માહિતી'!G5)</f>
        <v>FEMALE</v>
      </c>
      <c r="R8" s="388" t="str">
        <f t="shared" si="4"/>
        <v>NA</v>
      </c>
      <c r="S8" s="76" t="str">
        <f>શાળા!A10</f>
        <v xml:space="preserve">અંગ્રેજી </v>
      </c>
      <c r="T8" s="150">
        <f t="shared" ref="T8:T13" si="5">COUNTIF($Q$5:$Q$104,"MALE")</f>
        <v>3</v>
      </c>
      <c r="U8" s="150">
        <f t="shared" ref="U8:U13" si="6">COUNTIF($Q$5:$Q$104,"FEMALE")</f>
        <v>2</v>
      </c>
      <c r="V8" s="150">
        <f t="shared" ref="V8:V13" si="7">T8+U8</f>
        <v>5</v>
      </c>
      <c r="W8" s="153">
        <f t="shared" ref="W8:W13" si="8">T8-AF8-AI8</f>
        <v>2</v>
      </c>
      <c r="X8" s="153">
        <f t="shared" ref="X8:X13" si="9">U8-AG8-AJ8</f>
        <v>1</v>
      </c>
      <c r="Y8" s="153">
        <f t="shared" ref="Y8:Y13" si="10">W8+X8</f>
        <v>3</v>
      </c>
      <c r="Z8" s="105">
        <f>COUNTIFS($Q$5:$Q$104,"MALE",$G$5:$G$104,"&gt;16")</f>
        <v>2</v>
      </c>
      <c r="AA8" s="105">
        <f>COUNTIFS($Q$5:$Q$104,"FEMALE",$G$5:$G$104,"&gt;16")</f>
        <v>1</v>
      </c>
      <c r="AB8" s="105">
        <f t="shared" ref="AB8:AB13" si="11">Z8+AA8</f>
        <v>3</v>
      </c>
      <c r="AC8" s="162">
        <f>COUNTIFS($Q$5:$Q$104,"MALE",$G$5:$G$104,"&lt;17")</f>
        <v>0</v>
      </c>
      <c r="AD8" s="162">
        <f>COUNTIFS($Q$5:$Q$104,"FEMALE",$G$5:$G$104,"&lt;17")</f>
        <v>0</v>
      </c>
      <c r="AE8" s="163">
        <f t="shared" ref="AE8:AE13" si="12">AC8+AD8</f>
        <v>0</v>
      </c>
      <c r="AF8" s="164">
        <f>COUNTIFS($Q$5:$Q$104,"MALE",$G$5:$G$104,"LEFT")</f>
        <v>0</v>
      </c>
      <c r="AG8" s="164">
        <f>COUNTIFS($Q$5:$Q$104,"FEMALE",$G$5:$G$104,"LEFT")</f>
        <v>1</v>
      </c>
      <c r="AH8" s="164">
        <f t="shared" ref="AH8:AH13" si="13">AF8+AG8</f>
        <v>1</v>
      </c>
      <c r="AI8" s="150">
        <f>COUNTIFS($Q$5:$Q$104,"MALE",$G$5:$G$104,"AB")</f>
        <v>1</v>
      </c>
      <c r="AJ8" s="150">
        <f>COUNTIFS($Q$5:$Q$104,"FEMALE",$G$5:$G$104,"AB")</f>
        <v>0</v>
      </c>
      <c r="AK8" s="150">
        <f t="shared" ref="AK8:AK13" si="14">AI8+AJ8</f>
        <v>1</v>
      </c>
      <c r="AL8" s="159">
        <f t="shared" ref="AL8:AL13" si="15">Z8*100/W8</f>
        <v>100</v>
      </c>
      <c r="AM8" s="160">
        <f t="shared" ref="AM8:AM13" si="16">AA8*100/X8</f>
        <v>100</v>
      </c>
      <c r="AN8" s="161">
        <f t="shared" ref="AN8:AN13" si="17">AB8*100/Y8</f>
        <v>100</v>
      </c>
      <c r="AR8" s="145">
        <v>1</v>
      </c>
    </row>
    <row r="9" spans="1:44" ht="23.25" customHeight="1" x14ac:dyDescent="0.2">
      <c r="A9" s="41">
        <f>IF('વિદ્યાર્થી માહિતી'!A6="","",'વિદ્યાર્થી માહિતી'!A6)</f>
        <v>5</v>
      </c>
      <c r="B9" s="121">
        <f>IF('વિદ્યાર્થી માહિતી'!B6="","",'વિદ્યાર્થી માહિતી'!B6)</f>
        <v>905</v>
      </c>
      <c r="C9" s="42" t="str">
        <f>IF('વિદ્યાર્થી માહિતી'!C6="","",'વિદ્યાર્થી માહિતી'!C6)</f>
        <v xml:space="preserve">મૌલીકાબા વાળા </v>
      </c>
      <c r="D9" s="42" t="str">
        <f>IF('વિદ્યાર્થી માહિતી'!C6="","",'વિદ્યાર્થી માહિતી'!G6)</f>
        <v>FEMALE</v>
      </c>
      <c r="E9" s="42" t="str">
        <f>IF('વિદ્યાર્થી માહિતી'!C6="","",'વિદ્યાર્થી માહિતી'!H6)</f>
        <v>YES</v>
      </c>
      <c r="F9" s="34">
        <v>32</v>
      </c>
      <c r="G9" s="34">
        <v>18</v>
      </c>
      <c r="H9" s="34">
        <v>23</v>
      </c>
      <c r="I9" s="34">
        <v>34</v>
      </c>
      <c r="J9" s="34">
        <v>19</v>
      </c>
      <c r="K9" s="34">
        <v>22</v>
      </c>
      <c r="L9" s="34">
        <v>23</v>
      </c>
      <c r="M9" s="148">
        <f t="shared" si="2"/>
        <v>171</v>
      </c>
      <c r="N9" s="43" t="str">
        <f t="shared" si="3"/>
        <v>પાસ</v>
      </c>
      <c r="O9" s="43">
        <f t="shared" si="0"/>
        <v>171</v>
      </c>
      <c r="P9" s="129">
        <f t="shared" si="1"/>
        <v>2</v>
      </c>
      <c r="Q9" s="45" t="str">
        <f>IF('વિદ્યાર્થી માહિતી'!C6="","",'વિદ્યાર્થી માહિતી'!G6)</f>
        <v>FEMALE</v>
      </c>
      <c r="R9" s="388">
        <f t="shared" si="4"/>
        <v>48.857142857142854</v>
      </c>
      <c r="S9" s="76" t="str">
        <f>શાળા!A11</f>
        <v xml:space="preserve">હિન્દી </v>
      </c>
      <c r="T9" s="150">
        <f t="shared" si="5"/>
        <v>3</v>
      </c>
      <c r="U9" s="150">
        <f t="shared" si="6"/>
        <v>2</v>
      </c>
      <c r="V9" s="150">
        <f t="shared" si="7"/>
        <v>5</v>
      </c>
      <c r="W9" s="153">
        <f t="shared" si="8"/>
        <v>2</v>
      </c>
      <c r="X9" s="153">
        <f t="shared" si="9"/>
        <v>1</v>
      </c>
      <c r="Y9" s="153">
        <f t="shared" si="10"/>
        <v>3</v>
      </c>
      <c r="Z9" s="105">
        <f>COUNTIFS($Q$5:$Q$104,"MALE",$H$5:$H$104,"&gt;16")</f>
        <v>2</v>
      </c>
      <c r="AA9" s="105">
        <f>COUNTIFS($Q$5:$Q$104,"FEMALE",$H$5:$H$104,"&gt;16")</f>
        <v>1</v>
      </c>
      <c r="AB9" s="105">
        <f t="shared" si="11"/>
        <v>3</v>
      </c>
      <c r="AC9" s="162">
        <f>COUNTIFS($Q$5:$Q$104,"MALE",$H$5:$H$104,"&lt;17")</f>
        <v>0</v>
      </c>
      <c r="AD9" s="162">
        <f>COUNTIFS($Q$5:$Q$104,"FEMALE",$H$5:$H$104,"&lt;17")</f>
        <v>0</v>
      </c>
      <c r="AE9" s="163">
        <f t="shared" si="12"/>
        <v>0</v>
      </c>
      <c r="AF9" s="164">
        <f>COUNTIFS($Q$5:$Q$104,"MALE",$H$5:$H$104,"LEFT")</f>
        <v>0</v>
      </c>
      <c r="AG9" s="164">
        <f>COUNTIFS($Q$5:$Q$104,"FEMALE",$H$5:$H$104,"LEFT")</f>
        <v>1</v>
      </c>
      <c r="AH9" s="164">
        <f t="shared" si="13"/>
        <v>1</v>
      </c>
      <c r="AI9" s="150">
        <f>COUNTIFS($Q$5:$Q$104,"MALE",$H$5:$H$104,"AB")</f>
        <v>1</v>
      </c>
      <c r="AJ9" s="150">
        <f>COUNTIFS($Q$5:$Q$104,"FEMALE",$H$5:$H$104,"AB")</f>
        <v>0</v>
      </c>
      <c r="AK9" s="150">
        <f t="shared" si="14"/>
        <v>1</v>
      </c>
      <c r="AL9" s="159">
        <f t="shared" si="15"/>
        <v>100</v>
      </c>
      <c r="AM9" s="160">
        <f t="shared" si="16"/>
        <v>100</v>
      </c>
      <c r="AN9" s="161">
        <f t="shared" si="17"/>
        <v>100</v>
      </c>
      <c r="AR9" s="145">
        <v>2</v>
      </c>
    </row>
    <row r="10" spans="1:44" ht="23.25" customHeight="1" x14ac:dyDescent="0.2">
      <c r="A10" s="41">
        <f>IF('વિદ્યાર્થી માહિતી'!A7="","",'વિદ્યાર્થી માહિતી'!A7)</f>
        <v>6</v>
      </c>
      <c r="B10" s="121" t="str">
        <f>IF('વિદ્યાર્થી માહિતી'!B7="","",'વિદ્યાર્થી માહિતી'!B7)</f>
        <v/>
      </c>
      <c r="C10" s="42" t="str">
        <f>IF('વિદ્યાર્થી માહિતી'!C7="","",'વિદ્યાર્થી માહિતી'!C7)</f>
        <v/>
      </c>
      <c r="D10" s="42" t="str">
        <f>IF('વિદ્યાર્થી માહિતી'!C7="","",'વિદ્યાર્થી માહિતી'!G7)</f>
        <v/>
      </c>
      <c r="E10" s="42" t="str">
        <f>IF('વિદ્યાર્થી માહિતી'!C7="","",'વિદ્યાર્થી માહિતી'!H7)</f>
        <v/>
      </c>
      <c r="F10" s="34"/>
      <c r="G10" s="34"/>
      <c r="H10" s="34"/>
      <c r="I10" s="34"/>
      <c r="J10" s="34"/>
      <c r="K10" s="34"/>
      <c r="L10" s="34"/>
      <c r="M10" s="148" t="str">
        <f t="shared" si="2"/>
        <v/>
      </c>
      <c r="N10" s="43" t="str">
        <f t="shared" si="3"/>
        <v/>
      </c>
      <c r="O10" s="43" t="str">
        <f t="shared" si="0"/>
        <v/>
      </c>
      <c r="P10" s="129" t="str">
        <f t="shared" si="1"/>
        <v/>
      </c>
      <c r="Q10" s="45" t="str">
        <f>IF('વિદ્યાર્થી માહિતી'!C7="","",'વિદ્યાર્થી માહિતી'!G7)</f>
        <v/>
      </c>
      <c r="R10" s="388" t="str">
        <f t="shared" si="4"/>
        <v/>
      </c>
      <c r="S10" s="76" t="str">
        <f>શાળા!A12</f>
        <v>સંસ્કૃત</v>
      </c>
      <c r="T10" s="150">
        <f t="shared" si="5"/>
        <v>3</v>
      </c>
      <c r="U10" s="150">
        <f t="shared" si="6"/>
        <v>2</v>
      </c>
      <c r="V10" s="150">
        <f t="shared" si="7"/>
        <v>5</v>
      </c>
      <c r="W10" s="153">
        <f t="shared" si="8"/>
        <v>2</v>
      </c>
      <c r="X10" s="153">
        <f t="shared" si="9"/>
        <v>1</v>
      </c>
      <c r="Y10" s="153">
        <f t="shared" si="10"/>
        <v>3</v>
      </c>
      <c r="Z10" s="105">
        <f>COUNTIFS($Q$5:$Q$104,"MALE",$I$5:$I$104,"&gt;16")</f>
        <v>2</v>
      </c>
      <c r="AA10" s="105">
        <f>COUNTIFS($Q$5:$Q$104,"FEMALE",$I$5:$I$104,"&gt;16")</f>
        <v>1</v>
      </c>
      <c r="AB10" s="105">
        <f t="shared" si="11"/>
        <v>3</v>
      </c>
      <c r="AC10" s="162">
        <f>COUNTIFS($Q$5:$Q$104,"MALE",$I$5:$I$104,"&lt;17")</f>
        <v>0</v>
      </c>
      <c r="AD10" s="162">
        <f>COUNTIFS($Q$5:$Q$104,"FEMALE",$I$5:$I$104,"&lt;17")</f>
        <v>0</v>
      </c>
      <c r="AE10" s="163">
        <f t="shared" si="12"/>
        <v>0</v>
      </c>
      <c r="AF10" s="164">
        <f>COUNTIFS($Q$5:$Q$104,"MALE",$I$5:$I$104,"LEFT")</f>
        <v>0</v>
      </c>
      <c r="AG10" s="164">
        <f>COUNTIFS($Q$5:$Q$104,"FEMALE",$I$5:$I$104,"LEFT")</f>
        <v>1</v>
      </c>
      <c r="AH10" s="164">
        <f t="shared" si="13"/>
        <v>1</v>
      </c>
      <c r="AI10" s="150">
        <f>COUNTIFS($Q$5:$Q$104,"MALE",$I$5:$I$104,"AB")</f>
        <v>1</v>
      </c>
      <c r="AJ10" s="150">
        <f>COUNTIFS($Q$5:$Q$104,"FEMALE",$I$5:$I$104,"AB")</f>
        <v>0</v>
      </c>
      <c r="AK10" s="150">
        <f t="shared" si="14"/>
        <v>1</v>
      </c>
      <c r="AL10" s="159">
        <f t="shared" si="15"/>
        <v>100</v>
      </c>
      <c r="AM10" s="160">
        <f t="shared" si="16"/>
        <v>100</v>
      </c>
      <c r="AN10" s="161">
        <f t="shared" si="17"/>
        <v>100</v>
      </c>
      <c r="AR10" s="145">
        <v>3</v>
      </c>
    </row>
    <row r="11" spans="1:44" ht="23.25" customHeight="1" x14ac:dyDescent="0.2">
      <c r="A11" s="41">
        <f>IF('વિદ્યાર્થી માહિતી'!A8="","",'વિદ્યાર્થી માહિતી'!A8)</f>
        <v>7</v>
      </c>
      <c r="B11" s="121" t="str">
        <f>IF('વિદ્યાર્થી માહિતી'!B8="","",'વિદ્યાર્થી માહિતી'!B8)</f>
        <v/>
      </c>
      <c r="C11" s="42" t="str">
        <f>IF('વિદ્યાર્થી માહિતી'!C8="","",'વિદ્યાર્થી માહિતી'!C8)</f>
        <v/>
      </c>
      <c r="D11" s="42" t="str">
        <f>IF('વિદ્યાર્થી માહિતી'!C8="","",'વિદ્યાર્થી માહિતી'!G8)</f>
        <v/>
      </c>
      <c r="E11" s="42" t="str">
        <f>IF('વિદ્યાર્થી માહિતી'!C8="","",'વિદ્યાર્થી માહિતી'!H8)</f>
        <v/>
      </c>
      <c r="F11" s="34"/>
      <c r="G11" s="34"/>
      <c r="H11" s="34"/>
      <c r="I11" s="34"/>
      <c r="J11" s="34"/>
      <c r="K11" s="34"/>
      <c r="L11" s="34"/>
      <c r="M11" s="148" t="str">
        <f t="shared" si="2"/>
        <v/>
      </c>
      <c r="N11" s="43" t="str">
        <f t="shared" si="3"/>
        <v/>
      </c>
      <c r="O11" s="43" t="str">
        <f t="shared" si="0"/>
        <v/>
      </c>
      <c r="P11" s="129" t="str">
        <f t="shared" si="1"/>
        <v/>
      </c>
      <c r="Q11" s="45" t="str">
        <f>IF('વિદ્યાર્થી માહિતી'!C8="","",'વિદ્યાર્થી માહિતી'!G8)</f>
        <v/>
      </c>
      <c r="R11" s="388" t="str">
        <f t="shared" si="4"/>
        <v/>
      </c>
      <c r="S11" s="76" t="str">
        <f>શાળા!A13</f>
        <v>ગણીત</v>
      </c>
      <c r="T11" s="150">
        <f t="shared" si="5"/>
        <v>3</v>
      </c>
      <c r="U11" s="150">
        <f t="shared" si="6"/>
        <v>2</v>
      </c>
      <c r="V11" s="150">
        <f t="shared" si="7"/>
        <v>5</v>
      </c>
      <c r="W11" s="153">
        <f t="shared" si="8"/>
        <v>2</v>
      </c>
      <c r="X11" s="153">
        <f t="shared" si="9"/>
        <v>1</v>
      </c>
      <c r="Y11" s="153">
        <f t="shared" si="10"/>
        <v>3</v>
      </c>
      <c r="Z11" s="105">
        <f>COUNTIFS($Q$5:$Q$104,"MALE",$J$5:$J$104,"&gt;16")</f>
        <v>2</v>
      </c>
      <c r="AA11" s="105">
        <f>COUNTIFS($Q$5:$Q$104,"FEMALE",$J$5:$J$104,"&gt;16")</f>
        <v>1</v>
      </c>
      <c r="AB11" s="105">
        <f t="shared" si="11"/>
        <v>3</v>
      </c>
      <c r="AC11" s="162">
        <f>COUNTIFS($Q$5:$Q$104,"MALE",$J$5:$J$104,"&lt;17")</f>
        <v>0</v>
      </c>
      <c r="AD11" s="162">
        <f>COUNTIFS($Q$5:$Q$104,"FEMALE",$J$5:$J$104,"&lt;17")</f>
        <v>0</v>
      </c>
      <c r="AE11" s="163">
        <f t="shared" si="12"/>
        <v>0</v>
      </c>
      <c r="AF11" s="164">
        <f>COUNTIFS($Q$5:$Q$104,"MALE",$J$5:$J$104,"LEFT")</f>
        <v>0</v>
      </c>
      <c r="AG11" s="164">
        <f>COUNTIFS($Q$5:$Q$104,"FEMALE",$J$5:$J$104,"LEFT")</f>
        <v>1</v>
      </c>
      <c r="AH11" s="164">
        <f t="shared" si="13"/>
        <v>1</v>
      </c>
      <c r="AI11" s="150">
        <f>COUNTIFS($Q$5:$Q$104,"MALE",$J$5:$J$104,"AB")</f>
        <v>1</v>
      </c>
      <c r="AJ11" s="150">
        <f>COUNTIFS($Q$5:$Q$104,"FEMALE",$J$5:$J$104,"AB")</f>
        <v>0</v>
      </c>
      <c r="AK11" s="150">
        <f t="shared" si="14"/>
        <v>1</v>
      </c>
      <c r="AL11" s="159">
        <f t="shared" si="15"/>
        <v>100</v>
      </c>
      <c r="AM11" s="160">
        <f t="shared" si="16"/>
        <v>100</v>
      </c>
      <c r="AN11" s="161">
        <f t="shared" si="17"/>
        <v>100</v>
      </c>
      <c r="AR11" s="145">
        <v>4</v>
      </c>
    </row>
    <row r="12" spans="1:44" ht="23.25" customHeight="1" x14ac:dyDescent="0.2">
      <c r="A12" s="41">
        <f>IF('વિદ્યાર્થી માહિતી'!A9="","",'વિદ્યાર્થી માહિતી'!A9)</f>
        <v>8</v>
      </c>
      <c r="B12" s="121" t="str">
        <f>IF('વિદ્યાર્થી માહિતી'!B9="","",'વિદ્યાર્થી માહિતી'!B9)</f>
        <v/>
      </c>
      <c r="C12" s="42" t="str">
        <f>IF('વિદ્યાર્થી માહિતી'!C9="","",'વિદ્યાર્થી માહિતી'!C9)</f>
        <v/>
      </c>
      <c r="D12" s="42" t="str">
        <f>IF('વિદ્યાર્થી માહિતી'!C9="","",'વિદ્યાર્થી માહિતી'!G9)</f>
        <v/>
      </c>
      <c r="E12" s="42" t="str">
        <f>IF('વિદ્યાર્થી માહિતી'!C9="","",'વિદ્યાર્થી માહિતી'!H9)</f>
        <v/>
      </c>
      <c r="F12" s="34"/>
      <c r="G12" s="34"/>
      <c r="H12" s="34"/>
      <c r="I12" s="34"/>
      <c r="J12" s="34"/>
      <c r="K12" s="34"/>
      <c r="L12" s="34"/>
      <c r="M12" s="148" t="str">
        <f t="shared" si="2"/>
        <v/>
      </c>
      <c r="N12" s="43" t="str">
        <f t="shared" si="3"/>
        <v/>
      </c>
      <c r="O12" s="43" t="str">
        <f t="shared" si="0"/>
        <v/>
      </c>
      <c r="P12" s="129" t="str">
        <f t="shared" si="1"/>
        <v/>
      </c>
      <c r="Q12" s="45" t="str">
        <f>IF('વિદ્યાર્થી માહિતી'!C9="","",'વિદ્યાર્થી માહિતી'!G9)</f>
        <v/>
      </c>
      <c r="R12" s="388" t="str">
        <f t="shared" si="4"/>
        <v/>
      </c>
      <c r="S12" s="76" t="str">
        <f>શાળા!A14</f>
        <v xml:space="preserve">વિજ્ઞાન </v>
      </c>
      <c r="T12" s="150">
        <f t="shared" si="5"/>
        <v>3</v>
      </c>
      <c r="U12" s="150">
        <f t="shared" si="6"/>
        <v>2</v>
      </c>
      <c r="V12" s="150">
        <f t="shared" si="7"/>
        <v>5</v>
      </c>
      <c r="W12" s="153">
        <f t="shared" si="8"/>
        <v>2</v>
      </c>
      <c r="X12" s="153">
        <f t="shared" si="9"/>
        <v>1</v>
      </c>
      <c r="Y12" s="153">
        <f t="shared" si="10"/>
        <v>3</v>
      </c>
      <c r="Z12" s="105">
        <f>COUNTIFS($Q$5:$Q$104,"MALE",$K$5:$K$104,"&gt;16")</f>
        <v>2</v>
      </c>
      <c r="AA12" s="105">
        <f>COUNTIFS($Q$5:$Q$104,"FEMALE",$K$5:$K$104,"&gt;16")</f>
        <v>1</v>
      </c>
      <c r="AB12" s="105">
        <f t="shared" si="11"/>
        <v>3</v>
      </c>
      <c r="AC12" s="162">
        <f>COUNTIFS($Q$5:$Q$104,"MALE",$K$5:$K$104,"&lt;17")</f>
        <v>0</v>
      </c>
      <c r="AD12" s="162">
        <f>COUNTIFS($Q$5:$Q$104,"FEMALE",$K$5:$K$104,"&lt;17")</f>
        <v>0</v>
      </c>
      <c r="AE12" s="163">
        <f t="shared" si="12"/>
        <v>0</v>
      </c>
      <c r="AF12" s="164">
        <f>COUNTIFS($Q$5:$Q$104,"MALE",$K$5:$K$104,"LEFT")</f>
        <v>0</v>
      </c>
      <c r="AG12" s="164">
        <f>COUNTIFS($Q$5:$Q$104,"FEMALE",$K$5:$K$104,"LEFT")</f>
        <v>1</v>
      </c>
      <c r="AH12" s="164">
        <f t="shared" si="13"/>
        <v>1</v>
      </c>
      <c r="AI12" s="150">
        <f>COUNTIFS($Q$5:$Q$104,"MALE",$K$5:$K$104,"AB")</f>
        <v>1</v>
      </c>
      <c r="AJ12" s="150">
        <f>COUNTIFS($Q$5:$Q$104,"FEMALE",$K$5:$K$104,"AB")</f>
        <v>0</v>
      </c>
      <c r="AK12" s="150">
        <f t="shared" si="14"/>
        <v>1</v>
      </c>
      <c r="AL12" s="159">
        <f t="shared" si="15"/>
        <v>100</v>
      </c>
      <c r="AM12" s="160">
        <f t="shared" si="16"/>
        <v>100</v>
      </c>
      <c r="AN12" s="161">
        <f t="shared" si="17"/>
        <v>100</v>
      </c>
      <c r="AR12" s="145">
        <v>5</v>
      </c>
    </row>
    <row r="13" spans="1:44" ht="23.25" customHeight="1" x14ac:dyDescent="0.2">
      <c r="A13" s="41">
        <f>IF('વિદ્યાર્થી માહિતી'!A10="","",'વિદ્યાર્થી માહિતી'!A10)</f>
        <v>9</v>
      </c>
      <c r="B13" s="121" t="str">
        <f>IF('વિદ્યાર્થી માહિતી'!B10="","",'વિદ્યાર્થી માહિતી'!B10)</f>
        <v/>
      </c>
      <c r="C13" s="42" t="str">
        <f>IF('વિદ્યાર્થી માહિતી'!C10="","",'વિદ્યાર્થી માહિતી'!C10)</f>
        <v/>
      </c>
      <c r="D13" s="42" t="str">
        <f>IF('વિદ્યાર્થી માહિતી'!C10="","",'વિદ્યાર્થી માહિતી'!G10)</f>
        <v/>
      </c>
      <c r="E13" s="42" t="str">
        <f>IF('વિદ્યાર્થી માહિતી'!C10="","",'વિદ્યાર્થી માહિતી'!H10)</f>
        <v/>
      </c>
      <c r="F13" s="34"/>
      <c r="G13" s="34"/>
      <c r="H13" s="34"/>
      <c r="I13" s="34"/>
      <c r="J13" s="34"/>
      <c r="K13" s="34"/>
      <c r="L13" s="34"/>
      <c r="M13" s="148" t="str">
        <f t="shared" si="2"/>
        <v/>
      </c>
      <c r="N13" s="43" t="str">
        <f t="shared" si="3"/>
        <v/>
      </c>
      <c r="O13" s="43" t="str">
        <f t="shared" si="0"/>
        <v/>
      </c>
      <c r="P13" s="129" t="str">
        <f t="shared" si="1"/>
        <v/>
      </c>
      <c r="Q13" s="45" t="str">
        <f>IF('વિદ્યાર્થી માહિતી'!C10="","",'વિદ્યાર્થી માહિતી'!G10)</f>
        <v/>
      </c>
      <c r="R13" s="388" t="str">
        <f t="shared" si="4"/>
        <v/>
      </c>
      <c r="S13" s="76" t="str">
        <f>શાળા!A15</f>
        <v xml:space="preserve">સામાજિક વિજ્ઞાન </v>
      </c>
      <c r="T13" s="150">
        <f t="shared" si="5"/>
        <v>3</v>
      </c>
      <c r="U13" s="150">
        <f t="shared" si="6"/>
        <v>2</v>
      </c>
      <c r="V13" s="150">
        <f t="shared" si="7"/>
        <v>5</v>
      </c>
      <c r="W13" s="153">
        <f t="shared" si="8"/>
        <v>2</v>
      </c>
      <c r="X13" s="153">
        <f t="shared" si="9"/>
        <v>1</v>
      </c>
      <c r="Y13" s="153">
        <f t="shared" si="10"/>
        <v>3</v>
      </c>
      <c r="Z13" s="105">
        <f>COUNTIFS($Q$5:$Q$104,"MALE",$L$5:$L$104,"&gt;16")</f>
        <v>2</v>
      </c>
      <c r="AA13" s="105">
        <f>COUNTIFS($Q$5:$Q$104,"FEMALE",$L$5:$L$104,"&gt;16")</f>
        <v>1</v>
      </c>
      <c r="AB13" s="105">
        <f t="shared" si="11"/>
        <v>3</v>
      </c>
      <c r="AC13" s="162">
        <f>COUNTIFS($Q$5:$Q$104,"MALE",$L$5:$L$104,"&lt;17")</f>
        <v>0</v>
      </c>
      <c r="AD13" s="162">
        <f>COUNTIFS($Q$5:$Q$104,"FEMALE",$L$5:$L$104,"&lt;17")</f>
        <v>0</v>
      </c>
      <c r="AE13" s="163">
        <f t="shared" si="12"/>
        <v>0</v>
      </c>
      <c r="AF13" s="164">
        <f>COUNTIFS($Q$5:$Q$104,"MALE",$L$5:$L$104,"LEFT")</f>
        <v>0</v>
      </c>
      <c r="AG13" s="164">
        <f>COUNTIFS($Q$5:$Q$104,"FEMALE",$L$5:$L$104,"LEFT")</f>
        <v>1</v>
      </c>
      <c r="AH13" s="164">
        <f t="shared" si="13"/>
        <v>1</v>
      </c>
      <c r="AI13" s="150">
        <f>COUNTIFS($Q$5:$Q$104,"MALE",$L$5:$L$104,"AB")</f>
        <v>1</v>
      </c>
      <c r="AJ13" s="150">
        <f>COUNTIFS($Q$5:$Q$104,"FEMALE",$L$5:$L$104,"AB")</f>
        <v>0</v>
      </c>
      <c r="AK13" s="150">
        <f t="shared" si="14"/>
        <v>1</v>
      </c>
      <c r="AL13" s="159">
        <f t="shared" si="15"/>
        <v>100</v>
      </c>
      <c r="AM13" s="160">
        <f t="shared" si="16"/>
        <v>100</v>
      </c>
      <c r="AN13" s="161">
        <f t="shared" si="17"/>
        <v>100</v>
      </c>
      <c r="AR13" s="145">
        <v>6</v>
      </c>
    </row>
    <row r="14" spans="1:44" ht="23.25" customHeight="1" x14ac:dyDescent="0.2">
      <c r="A14" s="41">
        <f>IF('વિદ્યાર્થી માહિતી'!A11="","",'વિદ્યાર્થી માહિતી'!A11)</f>
        <v>10</v>
      </c>
      <c r="B14" s="121" t="str">
        <f>IF('વિદ્યાર્થી માહિતી'!B11="","",'વિદ્યાર્થી માહિતી'!B11)</f>
        <v/>
      </c>
      <c r="C14" s="42" t="str">
        <f>IF('વિદ્યાર્થી માહિતી'!C11="","",'વિદ્યાર્થી માહિતી'!C11)</f>
        <v/>
      </c>
      <c r="D14" s="42" t="str">
        <f>IF('વિદ્યાર્થી માહિતી'!C11="","",'વિદ્યાર્થી માહિતી'!G11)</f>
        <v/>
      </c>
      <c r="E14" s="42" t="str">
        <f>IF('વિદ્યાર્થી માહિતી'!C11="","",'વિદ્યાર્થી માહિતી'!H11)</f>
        <v/>
      </c>
      <c r="F14" s="34"/>
      <c r="G14" s="34"/>
      <c r="H14" s="34"/>
      <c r="I14" s="34"/>
      <c r="J14" s="34"/>
      <c r="K14" s="34"/>
      <c r="L14" s="34"/>
      <c r="M14" s="148" t="str">
        <f t="shared" si="2"/>
        <v/>
      </c>
      <c r="N14" s="43" t="str">
        <f t="shared" si="3"/>
        <v/>
      </c>
      <c r="O14" s="43" t="str">
        <f t="shared" si="0"/>
        <v/>
      </c>
      <c r="P14" s="129" t="str">
        <f t="shared" si="1"/>
        <v/>
      </c>
      <c r="Q14" s="45" t="str">
        <f>IF('વિદ્યાર્થી માહિતી'!C11="","",'વિદ્યાર્થી માહિતી'!G11)</f>
        <v/>
      </c>
      <c r="R14" s="388" t="str">
        <f t="shared" si="4"/>
        <v/>
      </c>
      <c r="AR14" s="145">
        <v>7</v>
      </c>
    </row>
    <row r="15" spans="1:44" ht="23.25" customHeight="1" x14ac:dyDescent="0.2">
      <c r="A15" s="41">
        <f>IF('વિદ્યાર્થી માહિતી'!A12="","",'વિદ્યાર્થી માહિતી'!A12)</f>
        <v>11</v>
      </c>
      <c r="B15" s="121" t="str">
        <f>IF('વિદ્યાર્થી માહિતી'!B12="","",'વિદ્યાર્થી માહિતી'!B12)</f>
        <v/>
      </c>
      <c r="C15" s="42" t="str">
        <f>IF('વિદ્યાર્થી માહિતી'!C12="","",'વિદ્યાર્થી માહિતી'!C12)</f>
        <v/>
      </c>
      <c r="D15" s="42" t="str">
        <f>IF('વિદ્યાર્થી માહિતી'!C12="","",'વિદ્યાર્થી માહિતી'!G12)</f>
        <v/>
      </c>
      <c r="E15" s="42" t="str">
        <f>IF('વિદ્યાર્થી માહિતી'!C12="","",'વિદ્યાર્થી માહિતી'!H12)</f>
        <v/>
      </c>
      <c r="F15" s="34"/>
      <c r="G15" s="34"/>
      <c r="H15" s="34"/>
      <c r="I15" s="34"/>
      <c r="J15" s="34"/>
      <c r="K15" s="34"/>
      <c r="L15" s="34"/>
      <c r="M15" s="148" t="str">
        <f t="shared" si="2"/>
        <v/>
      </c>
      <c r="N15" s="43" t="str">
        <f t="shared" si="3"/>
        <v/>
      </c>
      <c r="O15" s="43" t="str">
        <f t="shared" si="0"/>
        <v/>
      </c>
      <c r="P15" s="129" t="str">
        <f t="shared" si="1"/>
        <v/>
      </c>
      <c r="Q15" s="45" t="str">
        <f>IF('વિદ્યાર્થી માહિતી'!C12="","",'વિદ્યાર્થી માહિતી'!G12)</f>
        <v/>
      </c>
      <c r="R15" s="388" t="str">
        <f t="shared" si="4"/>
        <v/>
      </c>
      <c r="T15" s="449" t="s">
        <v>115</v>
      </c>
      <c r="U15" s="449"/>
      <c r="V15" s="449"/>
      <c r="W15" s="449"/>
      <c r="X15" s="449"/>
      <c r="Y15" s="449"/>
      <c r="Z15" s="449"/>
      <c r="AA15" s="450" t="s">
        <v>116</v>
      </c>
      <c r="AB15" s="450"/>
      <c r="AC15" s="450"/>
      <c r="AD15" s="450"/>
      <c r="AR15" s="145">
        <v>8</v>
      </c>
    </row>
    <row r="16" spans="1:44" ht="23.25" customHeight="1" x14ac:dyDescent="0.2">
      <c r="A16" s="41">
        <f>IF('વિદ્યાર્થી માહિતી'!A13="","",'વિદ્યાર્થી માહિતી'!A13)</f>
        <v>12</v>
      </c>
      <c r="B16" s="121" t="str">
        <f>IF('વિદ્યાર્થી માહિતી'!B13="","",'વિદ્યાર્થી માહિતી'!B13)</f>
        <v/>
      </c>
      <c r="C16" s="42" t="str">
        <f>IF('વિદ્યાર્થી માહિતી'!C13="","",'વિદ્યાર્થી માહિતી'!C13)</f>
        <v/>
      </c>
      <c r="D16" s="42" t="str">
        <f>IF('વિદ્યાર્થી માહિતી'!C13="","",'વિદ્યાર્થી માહિતી'!G13)</f>
        <v/>
      </c>
      <c r="E16" s="42" t="str">
        <f>IF('વિદ્યાર્થી માહિતી'!C13="","",'વિદ્યાર્થી માહિતી'!H13)</f>
        <v/>
      </c>
      <c r="F16" s="34"/>
      <c r="G16" s="34"/>
      <c r="H16" s="34"/>
      <c r="I16" s="34"/>
      <c r="J16" s="34"/>
      <c r="K16" s="34"/>
      <c r="L16" s="34"/>
      <c r="M16" s="148" t="str">
        <f t="shared" si="2"/>
        <v/>
      </c>
      <c r="N16" s="43" t="str">
        <f t="shared" si="3"/>
        <v/>
      </c>
      <c r="O16" s="43" t="str">
        <f t="shared" si="0"/>
        <v/>
      </c>
      <c r="P16" s="129" t="str">
        <f t="shared" si="1"/>
        <v/>
      </c>
      <c r="Q16" s="45" t="str">
        <f>IF('વિદ્યાર્થી માહિતી'!C13="","",'વિદ્યાર્થી માહિતી'!G13)</f>
        <v/>
      </c>
      <c r="R16" s="388" t="str">
        <f t="shared" si="4"/>
        <v/>
      </c>
      <c r="S16" s="29"/>
      <c r="T16" s="451">
        <f>COUNTIF($N$5:$N$104,"પાસ")</f>
        <v>2</v>
      </c>
      <c r="U16" s="451"/>
      <c r="V16" s="451"/>
      <c r="W16" s="451"/>
      <c r="X16" s="451"/>
      <c r="Y16" s="451"/>
      <c r="Z16" s="451"/>
      <c r="AA16" s="452">
        <f>COUNTIF($N$5:$N$104,"નાપાસ")</f>
        <v>1</v>
      </c>
      <c r="AB16" s="452"/>
      <c r="AC16" s="452"/>
      <c r="AD16" s="452"/>
      <c r="AR16" s="145">
        <v>9</v>
      </c>
    </row>
    <row r="17" spans="1:44" ht="23.25" customHeight="1" x14ac:dyDescent="0.2">
      <c r="A17" s="41">
        <f>IF('વિદ્યાર્થી માહિતી'!A14="","",'વિદ્યાર્થી માહિતી'!A14)</f>
        <v>13</v>
      </c>
      <c r="B17" s="121" t="str">
        <f>IF('વિદ્યાર્થી માહિતી'!B14="","",'વિદ્યાર્થી માહિતી'!B14)</f>
        <v/>
      </c>
      <c r="C17" s="42" t="str">
        <f>IF('વિદ્યાર્થી માહિતી'!C14="","",'વિદ્યાર્થી માહિતી'!C14)</f>
        <v/>
      </c>
      <c r="D17" s="42" t="str">
        <f>IF('વિદ્યાર્થી માહિતી'!C14="","",'વિદ્યાર્થી માહિતી'!G14)</f>
        <v/>
      </c>
      <c r="E17" s="42" t="str">
        <f>IF('વિદ્યાર્થી માહિતી'!C14="","",'વિદ્યાર્થી માહિતી'!H14)</f>
        <v/>
      </c>
      <c r="F17" s="34"/>
      <c r="G17" s="34"/>
      <c r="H17" s="34"/>
      <c r="I17" s="34"/>
      <c r="J17" s="34"/>
      <c r="K17" s="34"/>
      <c r="L17" s="34"/>
      <c r="M17" s="148" t="str">
        <f t="shared" si="2"/>
        <v/>
      </c>
      <c r="N17" s="43" t="str">
        <f t="shared" si="3"/>
        <v/>
      </c>
      <c r="O17" s="43" t="str">
        <f t="shared" si="0"/>
        <v/>
      </c>
      <c r="P17" s="129" t="str">
        <f t="shared" si="1"/>
        <v/>
      </c>
      <c r="Q17" s="45" t="str">
        <f>IF('વિદ્યાર્થી માહિતી'!C14="","",'વિદ્યાર્થી માહિતી'!G14)</f>
        <v/>
      </c>
      <c r="R17" s="388" t="str">
        <f t="shared" si="4"/>
        <v/>
      </c>
      <c r="AR17" s="145">
        <v>10</v>
      </c>
    </row>
    <row r="18" spans="1:44" ht="23.25" customHeight="1" x14ac:dyDescent="0.2">
      <c r="A18" s="41">
        <f>IF('વિદ્યાર્થી માહિતી'!A15="","",'વિદ્યાર્થી માહિતી'!A15)</f>
        <v>14</v>
      </c>
      <c r="B18" s="121" t="str">
        <f>IF('વિદ્યાર્થી માહિતી'!B15="","",'વિદ્યાર્થી માહિતી'!B15)</f>
        <v/>
      </c>
      <c r="C18" s="42" t="str">
        <f>IF('વિદ્યાર્થી માહિતી'!C15="","",'વિદ્યાર્થી માહિતી'!C15)</f>
        <v/>
      </c>
      <c r="D18" s="42" t="str">
        <f>IF('વિદ્યાર્થી માહિતી'!C15="","",'વિદ્યાર્થી માહિતી'!G15)</f>
        <v/>
      </c>
      <c r="E18" s="42" t="str">
        <f>IF('વિદ્યાર્થી માહિતી'!C15="","",'વિદ્યાર્થી માહિતી'!H15)</f>
        <v/>
      </c>
      <c r="F18" s="34"/>
      <c r="G18" s="34"/>
      <c r="H18" s="34"/>
      <c r="I18" s="34"/>
      <c r="J18" s="34"/>
      <c r="K18" s="34"/>
      <c r="L18" s="34"/>
      <c r="M18" s="148" t="str">
        <f t="shared" si="2"/>
        <v/>
      </c>
      <c r="N18" s="43" t="str">
        <f t="shared" si="3"/>
        <v/>
      </c>
      <c r="O18" s="43" t="str">
        <f t="shared" si="0"/>
        <v/>
      </c>
      <c r="P18" s="129" t="str">
        <f t="shared" si="1"/>
        <v/>
      </c>
      <c r="Q18" s="45" t="str">
        <f>IF('વિદ્યાર્થી માહિતી'!C15="","",'વિદ્યાર્થી માહિતી'!G15)</f>
        <v/>
      </c>
      <c r="R18" s="388" t="str">
        <f t="shared" si="4"/>
        <v/>
      </c>
      <c r="AR18" s="145">
        <v>11</v>
      </c>
    </row>
    <row r="19" spans="1:44" ht="23.25" customHeight="1" x14ac:dyDescent="0.2">
      <c r="A19" s="41">
        <f>IF('વિદ્યાર્થી માહિતી'!A16="","",'વિદ્યાર્થી માહિતી'!A16)</f>
        <v>15</v>
      </c>
      <c r="B19" s="121" t="str">
        <f>IF('વિદ્યાર્થી માહિતી'!B16="","",'વિદ્યાર્થી માહિતી'!B16)</f>
        <v/>
      </c>
      <c r="C19" s="42" t="str">
        <f>IF('વિદ્યાર્થી માહિતી'!C16="","",'વિદ્યાર્થી માહિતી'!C16)</f>
        <v/>
      </c>
      <c r="D19" s="42" t="str">
        <f>IF('વિદ્યાર્થી માહિતી'!C16="","",'વિદ્યાર્થી માહિતી'!G16)</f>
        <v/>
      </c>
      <c r="E19" s="42" t="str">
        <f>IF('વિદ્યાર્થી માહિતી'!C16="","",'વિદ્યાર્થી માહિતી'!H16)</f>
        <v/>
      </c>
      <c r="F19" s="34"/>
      <c r="G19" s="34"/>
      <c r="H19" s="34"/>
      <c r="I19" s="34"/>
      <c r="J19" s="34"/>
      <c r="K19" s="34"/>
      <c r="L19" s="34"/>
      <c r="M19" s="148" t="str">
        <f t="shared" si="2"/>
        <v/>
      </c>
      <c r="N19" s="43" t="str">
        <f t="shared" si="3"/>
        <v/>
      </c>
      <c r="O19" s="43" t="str">
        <f t="shared" si="0"/>
        <v/>
      </c>
      <c r="P19" s="129" t="str">
        <f t="shared" si="1"/>
        <v/>
      </c>
      <c r="Q19" s="45" t="str">
        <f>IF('વિદ્યાર્થી માહિતી'!C16="","",'વિદ્યાર્થી માહિતી'!G16)</f>
        <v/>
      </c>
      <c r="R19" s="388" t="str">
        <f t="shared" si="4"/>
        <v/>
      </c>
      <c r="AR19" s="145">
        <v>12</v>
      </c>
    </row>
    <row r="20" spans="1:44" ht="23.25" customHeight="1" x14ac:dyDescent="0.2">
      <c r="A20" s="41">
        <f>IF('વિદ્યાર્થી માહિતી'!A17="","",'વિદ્યાર્થી માહિતી'!A17)</f>
        <v>16</v>
      </c>
      <c r="B20" s="121" t="str">
        <f>IF('વિદ્યાર્થી માહિતી'!B17="","",'વિદ્યાર્થી માહિતી'!B17)</f>
        <v/>
      </c>
      <c r="C20" s="42" t="str">
        <f>IF('વિદ્યાર્થી માહિતી'!C17="","",'વિદ્યાર્થી માહિતી'!C17)</f>
        <v/>
      </c>
      <c r="D20" s="42" t="str">
        <f>IF('વિદ્યાર્થી માહિતી'!C17="","",'વિદ્યાર્થી માહિતી'!G17)</f>
        <v/>
      </c>
      <c r="E20" s="42" t="str">
        <f>IF('વિદ્યાર્થી માહિતી'!C17="","",'વિદ્યાર્થી માહિતી'!H17)</f>
        <v/>
      </c>
      <c r="F20" s="34"/>
      <c r="G20" s="34"/>
      <c r="H20" s="34"/>
      <c r="I20" s="34"/>
      <c r="J20" s="34"/>
      <c r="K20" s="34"/>
      <c r="L20" s="34"/>
      <c r="M20" s="148" t="str">
        <f t="shared" si="2"/>
        <v/>
      </c>
      <c r="N20" s="43" t="str">
        <f t="shared" si="3"/>
        <v/>
      </c>
      <c r="O20" s="43" t="str">
        <f t="shared" si="0"/>
        <v/>
      </c>
      <c r="P20" s="129" t="str">
        <f t="shared" si="1"/>
        <v/>
      </c>
      <c r="Q20" s="45" t="str">
        <f>IF('વિદ્યાર્થી માહિતી'!C17="","",'વિદ્યાર્થી માહિતી'!G17)</f>
        <v/>
      </c>
      <c r="R20" s="388" t="str">
        <f t="shared" si="4"/>
        <v/>
      </c>
      <c r="AR20" s="145">
        <v>13</v>
      </c>
    </row>
    <row r="21" spans="1:44" ht="23.25" customHeight="1" x14ac:dyDescent="0.2">
      <c r="A21" s="41">
        <f>IF('વિદ્યાર્થી માહિતી'!A18="","",'વિદ્યાર્થી માહિતી'!A18)</f>
        <v>17</v>
      </c>
      <c r="B21" s="121" t="str">
        <f>IF('વિદ્યાર્થી માહિતી'!B18="","",'વિદ્યાર્થી માહિતી'!B18)</f>
        <v/>
      </c>
      <c r="C21" s="42" t="str">
        <f>IF('વિદ્યાર્થી માહિતી'!C18="","",'વિદ્યાર્થી માહિતી'!C18)</f>
        <v/>
      </c>
      <c r="D21" s="42" t="str">
        <f>IF('વિદ્યાર્થી માહિતી'!C18="","",'વિદ્યાર્થી માહિતી'!G18)</f>
        <v/>
      </c>
      <c r="E21" s="42" t="str">
        <f>IF('વિદ્યાર્થી માહિતી'!C18="","",'વિદ્યાર્થી માહિતી'!H18)</f>
        <v/>
      </c>
      <c r="F21" s="34"/>
      <c r="G21" s="34"/>
      <c r="H21" s="34"/>
      <c r="I21" s="34"/>
      <c r="J21" s="34"/>
      <c r="K21" s="34"/>
      <c r="L21" s="34"/>
      <c r="M21" s="148" t="str">
        <f t="shared" si="2"/>
        <v/>
      </c>
      <c r="N21" s="43" t="str">
        <f t="shared" si="3"/>
        <v/>
      </c>
      <c r="O21" s="43" t="str">
        <f t="shared" si="0"/>
        <v/>
      </c>
      <c r="P21" s="129" t="str">
        <f t="shared" si="1"/>
        <v/>
      </c>
      <c r="Q21" s="45" t="str">
        <f>IF('વિદ્યાર્થી માહિતી'!C18="","",'વિદ્યાર્થી માહિતી'!G18)</f>
        <v/>
      </c>
      <c r="R21" s="388" t="str">
        <f t="shared" si="4"/>
        <v/>
      </c>
      <c r="AR21" s="145">
        <v>14</v>
      </c>
    </row>
    <row r="22" spans="1:44" ht="23.25" customHeight="1" x14ac:dyDescent="0.2">
      <c r="A22" s="41">
        <f>IF('વિદ્યાર્થી માહિતી'!A19="","",'વિદ્યાર્થી માહિતી'!A19)</f>
        <v>18</v>
      </c>
      <c r="B22" s="121" t="str">
        <f>IF('વિદ્યાર્થી માહિતી'!B19="","",'વિદ્યાર્થી માહિતી'!B19)</f>
        <v/>
      </c>
      <c r="C22" s="42" t="str">
        <f>IF('વિદ્યાર્થી માહિતી'!C19="","",'વિદ્યાર્થી માહિતી'!C19)</f>
        <v/>
      </c>
      <c r="D22" s="42" t="str">
        <f>IF('વિદ્યાર્થી માહિતી'!C19="","",'વિદ્યાર્થી માહિતી'!G19)</f>
        <v/>
      </c>
      <c r="E22" s="42" t="str">
        <f>IF('વિદ્યાર્થી માહિતી'!C19="","",'વિદ્યાર્થી માહિતી'!H19)</f>
        <v/>
      </c>
      <c r="F22" s="34"/>
      <c r="G22" s="34"/>
      <c r="H22" s="34"/>
      <c r="I22" s="34"/>
      <c r="J22" s="34"/>
      <c r="K22" s="34"/>
      <c r="L22" s="34"/>
      <c r="M22" s="148" t="str">
        <f t="shared" si="2"/>
        <v/>
      </c>
      <c r="N22" s="43" t="str">
        <f t="shared" si="3"/>
        <v/>
      </c>
      <c r="O22" s="43" t="str">
        <f t="shared" si="0"/>
        <v/>
      </c>
      <c r="P22" s="129" t="str">
        <f t="shared" si="1"/>
        <v/>
      </c>
      <c r="Q22" s="45" t="str">
        <f>IF('વિદ્યાર્થી માહિતી'!C19="","",'વિદ્યાર્થી માહિતી'!G19)</f>
        <v/>
      </c>
      <c r="R22" s="388" t="str">
        <f t="shared" si="4"/>
        <v/>
      </c>
      <c r="AR22" s="145">
        <v>15</v>
      </c>
    </row>
    <row r="23" spans="1:44" ht="23.25" customHeight="1" x14ac:dyDescent="0.2">
      <c r="A23" s="41">
        <f>IF('વિદ્યાર્થી માહિતી'!A20="","",'વિદ્યાર્થી માહિતી'!A20)</f>
        <v>19</v>
      </c>
      <c r="B23" s="121" t="str">
        <f>IF('વિદ્યાર્થી માહિતી'!B20="","",'વિદ્યાર્થી માહિતી'!B20)</f>
        <v/>
      </c>
      <c r="C23" s="42" t="str">
        <f>IF('વિદ્યાર્થી માહિતી'!C20="","",'વિદ્યાર્થી માહિતી'!C20)</f>
        <v/>
      </c>
      <c r="D23" s="42" t="str">
        <f>IF('વિદ્યાર્થી માહિતી'!C20="","",'વિદ્યાર્થી માહિતી'!G20)</f>
        <v/>
      </c>
      <c r="E23" s="42" t="str">
        <f>IF('વિદ્યાર્થી માહિતી'!C20="","",'વિદ્યાર્થી માહિતી'!H20)</f>
        <v/>
      </c>
      <c r="F23" s="34"/>
      <c r="G23" s="34"/>
      <c r="H23" s="34"/>
      <c r="I23" s="34"/>
      <c r="J23" s="34"/>
      <c r="K23" s="34"/>
      <c r="L23" s="34"/>
      <c r="M23" s="148" t="str">
        <f t="shared" si="2"/>
        <v/>
      </c>
      <c r="N23" s="43" t="str">
        <f t="shared" si="3"/>
        <v/>
      </c>
      <c r="O23" s="43" t="str">
        <f t="shared" si="0"/>
        <v/>
      </c>
      <c r="P23" s="129" t="str">
        <f t="shared" si="1"/>
        <v/>
      </c>
      <c r="Q23" s="45" t="str">
        <f>IF('વિદ્યાર્થી માહિતી'!C20="","",'વિદ્યાર્થી માહિતી'!G20)</f>
        <v/>
      </c>
      <c r="R23" s="388" t="str">
        <f t="shared" si="4"/>
        <v/>
      </c>
      <c r="AR23" s="145">
        <v>16</v>
      </c>
    </row>
    <row r="24" spans="1:44" ht="23.25" customHeight="1" x14ac:dyDescent="0.2">
      <c r="A24" s="41">
        <f>IF('વિદ્યાર્થી માહિતી'!A21="","",'વિદ્યાર્થી માહિતી'!A21)</f>
        <v>20</v>
      </c>
      <c r="B24" s="121" t="str">
        <f>IF('વિદ્યાર્થી માહિતી'!B21="","",'વિદ્યાર્થી માહિતી'!B21)</f>
        <v/>
      </c>
      <c r="C24" s="42" t="str">
        <f>IF('વિદ્યાર્થી માહિતી'!C21="","",'વિદ્યાર્થી માહિતી'!C21)</f>
        <v/>
      </c>
      <c r="D24" s="42" t="str">
        <f>IF('વિદ્યાર્થી માહિતી'!C21="","",'વિદ્યાર્થી માહિતી'!G21)</f>
        <v/>
      </c>
      <c r="E24" s="42" t="str">
        <f>IF('વિદ્યાર્થી માહિતી'!C21="","",'વિદ્યાર્થી માહિતી'!H21)</f>
        <v/>
      </c>
      <c r="F24" s="34"/>
      <c r="G24" s="34"/>
      <c r="H24" s="34"/>
      <c r="I24" s="34"/>
      <c r="J24" s="34"/>
      <c r="K24" s="34"/>
      <c r="L24" s="34"/>
      <c r="M24" s="148" t="str">
        <f t="shared" si="2"/>
        <v/>
      </c>
      <c r="N24" s="43" t="str">
        <f t="shared" si="3"/>
        <v/>
      </c>
      <c r="O24" s="43" t="str">
        <f t="shared" si="0"/>
        <v/>
      </c>
      <c r="P24" s="129" t="str">
        <f t="shared" si="1"/>
        <v/>
      </c>
      <c r="Q24" s="45" t="str">
        <f>IF('વિદ્યાર્થી માહિતી'!C21="","",'વિદ્યાર્થી માહિતી'!G21)</f>
        <v/>
      </c>
      <c r="R24" s="388" t="str">
        <f t="shared" si="4"/>
        <v/>
      </c>
      <c r="AR24" s="145">
        <v>17</v>
      </c>
    </row>
    <row r="25" spans="1:44" ht="23.25" customHeight="1" x14ac:dyDescent="0.2">
      <c r="A25" s="41">
        <f>IF('વિદ્યાર્થી માહિતી'!A22="","",'વિદ્યાર્થી માહિતી'!A22)</f>
        <v>21</v>
      </c>
      <c r="B25" s="121" t="str">
        <f>IF('વિદ્યાર્થી માહિતી'!B22="","",'વિદ્યાર્થી માહિતી'!B22)</f>
        <v/>
      </c>
      <c r="C25" s="42" t="str">
        <f>IF('વિદ્યાર્થી માહિતી'!C22="","",'વિદ્યાર્થી માહિતી'!C22)</f>
        <v/>
      </c>
      <c r="D25" s="42" t="str">
        <f>IF('વિદ્યાર્થી માહિતી'!C22="","",'વિદ્યાર્થી માહિતી'!G22)</f>
        <v/>
      </c>
      <c r="E25" s="42" t="str">
        <f>IF('વિદ્યાર્થી માહિતી'!C22="","",'વિદ્યાર્થી માહિતી'!H22)</f>
        <v/>
      </c>
      <c r="F25" s="34"/>
      <c r="G25" s="34"/>
      <c r="H25" s="34"/>
      <c r="I25" s="34"/>
      <c r="J25" s="34"/>
      <c r="K25" s="34"/>
      <c r="L25" s="34"/>
      <c r="M25" s="148" t="str">
        <f t="shared" si="2"/>
        <v/>
      </c>
      <c r="N25" s="43" t="str">
        <f t="shared" si="3"/>
        <v/>
      </c>
      <c r="O25" s="43" t="str">
        <f t="shared" si="0"/>
        <v/>
      </c>
      <c r="P25" s="129" t="str">
        <f t="shared" si="1"/>
        <v/>
      </c>
      <c r="Q25" s="45" t="str">
        <f>IF('વિદ્યાર્થી માહિતી'!C22="","",'વિદ્યાર્થી માહિતી'!G22)</f>
        <v/>
      </c>
      <c r="R25" s="388" t="str">
        <f t="shared" si="4"/>
        <v/>
      </c>
      <c r="AR25" s="145">
        <v>18</v>
      </c>
    </row>
    <row r="26" spans="1:44" ht="23.25" customHeight="1" x14ac:dyDescent="0.2">
      <c r="A26" s="41">
        <f>IF('વિદ્યાર્થી માહિતી'!A23="","",'વિદ્યાર્થી માહિતી'!A23)</f>
        <v>22</v>
      </c>
      <c r="B26" s="121" t="str">
        <f>IF('વિદ્યાર્થી માહિતી'!B23="","",'વિદ્યાર્થી માહિતી'!B23)</f>
        <v/>
      </c>
      <c r="C26" s="42" t="str">
        <f>IF('વિદ્યાર્થી માહિતી'!C23="","",'વિદ્યાર્થી માહિતી'!C23)</f>
        <v/>
      </c>
      <c r="D26" s="42" t="str">
        <f>IF('વિદ્યાર્થી માહિતી'!C23="","",'વિદ્યાર્થી માહિતી'!G23)</f>
        <v/>
      </c>
      <c r="E26" s="42" t="str">
        <f>IF('વિદ્યાર્થી માહિતી'!C23="","",'વિદ્યાર્થી માહિતી'!H23)</f>
        <v/>
      </c>
      <c r="F26" s="34"/>
      <c r="G26" s="34"/>
      <c r="H26" s="34"/>
      <c r="I26" s="34"/>
      <c r="J26" s="34"/>
      <c r="K26" s="34"/>
      <c r="L26" s="34"/>
      <c r="M26" s="148" t="str">
        <f t="shared" si="2"/>
        <v/>
      </c>
      <c r="N26" s="43" t="str">
        <f t="shared" si="3"/>
        <v/>
      </c>
      <c r="O26" s="43" t="str">
        <f t="shared" si="0"/>
        <v/>
      </c>
      <c r="P26" s="129" t="str">
        <f t="shared" si="1"/>
        <v/>
      </c>
      <c r="Q26" s="45" t="str">
        <f>IF('વિદ્યાર્થી માહિતી'!C23="","",'વિદ્યાર્થી માહિતી'!G23)</f>
        <v/>
      </c>
      <c r="R26" s="388" t="str">
        <f t="shared" si="4"/>
        <v/>
      </c>
      <c r="AR26" s="145">
        <v>19</v>
      </c>
    </row>
    <row r="27" spans="1:44" ht="23.25" customHeight="1" x14ac:dyDescent="0.2">
      <c r="A27" s="41">
        <f>IF('વિદ્યાર્થી માહિતી'!A24="","",'વિદ્યાર્થી માહિતી'!A24)</f>
        <v>23</v>
      </c>
      <c r="B27" s="121" t="str">
        <f>IF('વિદ્યાર્થી માહિતી'!B24="","",'વિદ્યાર્થી માહિતી'!B24)</f>
        <v/>
      </c>
      <c r="C27" s="42" t="str">
        <f>IF('વિદ્યાર્થી માહિતી'!C24="","",'વિદ્યાર્થી માહિતી'!C24)</f>
        <v/>
      </c>
      <c r="D27" s="42" t="str">
        <f>IF('વિદ્યાર્થી માહિતી'!C24="","",'વિદ્યાર્થી માહિતી'!G24)</f>
        <v/>
      </c>
      <c r="E27" s="42" t="str">
        <f>IF('વિદ્યાર્થી માહિતી'!C24="","",'વિદ્યાર્થી માહિતી'!H24)</f>
        <v/>
      </c>
      <c r="F27" s="34"/>
      <c r="G27" s="34"/>
      <c r="H27" s="34"/>
      <c r="I27" s="34"/>
      <c r="J27" s="34"/>
      <c r="K27" s="34"/>
      <c r="L27" s="34"/>
      <c r="M27" s="148" t="str">
        <f t="shared" si="2"/>
        <v/>
      </c>
      <c r="N27" s="43" t="str">
        <f t="shared" si="3"/>
        <v/>
      </c>
      <c r="O27" s="43" t="str">
        <f t="shared" si="0"/>
        <v/>
      </c>
      <c r="P27" s="129" t="str">
        <f t="shared" si="1"/>
        <v/>
      </c>
      <c r="Q27" s="45" t="str">
        <f>IF('વિદ્યાર્થી માહિતી'!C24="","",'વિદ્યાર્થી માહિતી'!G24)</f>
        <v/>
      </c>
      <c r="R27" s="388" t="str">
        <f t="shared" si="4"/>
        <v/>
      </c>
      <c r="AR27" s="145">
        <v>20</v>
      </c>
    </row>
    <row r="28" spans="1:44" ht="23.25" customHeight="1" x14ac:dyDescent="0.2">
      <c r="A28" s="41">
        <f>IF('વિદ્યાર્થી માહિતી'!A25="","",'વિદ્યાર્થી માહિતી'!A25)</f>
        <v>24</v>
      </c>
      <c r="B28" s="121" t="str">
        <f>IF('વિદ્યાર્થી માહિતી'!B25="","",'વિદ્યાર્થી માહિતી'!B25)</f>
        <v/>
      </c>
      <c r="C28" s="42" t="str">
        <f>IF('વિદ્યાર્થી માહિતી'!C25="","",'વિદ્યાર્થી માહિતી'!C25)</f>
        <v/>
      </c>
      <c r="D28" s="42" t="str">
        <f>IF('વિદ્યાર્થી માહિતી'!C25="","",'વિદ્યાર્થી માહિતી'!G25)</f>
        <v/>
      </c>
      <c r="E28" s="42" t="str">
        <f>IF('વિદ્યાર્થી માહિતી'!C25="","",'વિદ્યાર્થી માહિતી'!H25)</f>
        <v/>
      </c>
      <c r="F28" s="34"/>
      <c r="G28" s="34"/>
      <c r="H28" s="34"/>
      <c r="I28" s="34"/>
      <c r="J28" s="34"/>
      <c r="K28" s="34"/>
      <c r="L28" s="34"/>
      <c r="M28" s="148" t="str">
        <f t="shared" si="2"/>
        <v/>
      </c>
      <c r="N28" s="43" t="str">
        <f t="shared" si="3"/>
        <v/>
      </c>
      <c r="O28" s="43" t="str">
        <f t="shared" si="0"/>
        <v/>
      </c>
      <c r="P28" s="129" t="str">
        <f t="shared" si="1"/>
        <v/>
      </c>
      <c r="Q28" s="45" t="str">
        <f>IF('વિદ્યાર્થી માહિતી'!C25="","",'વિદ્યાર્થી માહિતી'!G25)</f>
        <v/>
      </c>
      <c r="R28" s="388" t="str">
        <f t="shared" si="4"/>
        <v/>
      </c>
      <c r="AR28" s="145">
        <v>21</v>
      </c>
    </row>
    <row r="29" spans="1:44" ht="23.25" customHeight="1" x14ac:dyDescent="0.2">
      <c r="A29" s="41">
        <f>IF('વિદ્યાર્થી માહિતી'!A26="","",'વિદ્યાર્થી માહિતી'!A26)</f>
        <v>25</v>
      </c>
      <c r="B29" s="121" t="str">
        <f>IF('વિદ્યાર્થી માહિતી'!B26="","",'વિદ્યાર્થી માહિતી'!B26)</f>
        <v/>
      </c>
      <c r="C29" s="42" t="str">
        <f>IF('વિદ્યાર્થી માહિતી'!C26="","",'વિદ્યાર્થી માહિતી'!C26)</f>
        <v/>
      </c>
      <c r="D29" s="42" t="str">
        <f>IF('વિદ્યાર્થી માહિતી'!C26="","",'વિદ્યાર્થી માહિતી'!G26)</f>
        <v/>
      </c>
      <c r="E29" s="42" t="str">
        <f>IF('વિદ્યાર્થી માહિતી'!C26="","",'વિદ્યાર્થી માહિતી'!H26)</f>
        <v/>
      </c>
      <c r="F29" s="34"/>
      <c r="G29" s="34"/>
      <c r="H29" s="34"/>
      <c r="I29" s="34"/>
      <c r="J29" s="34"/>
      <c r="K29" s="34"/>
      <c r="L29" s="34"/>
      <c r="M29" s="148" t="str">
        <f t="shared" si="2"/>
        <v/>
      </c>
      <c r="N29" s="43" t="str">
        <f t="shared" si="3"/>
        <v/>
      </c>
      <c r="O29" s="43" t="str">
        <f t="shared" si="0"/>
        <v/>
      </c>
      <c r="P29" s="129" t="str">
        <f t="shared" si="1"/>
        <v/>
      </c>
      <c r="Q29" s="45" t="str">
        <f>IF('વિદ્યાર્થી માહિતી'!C26="","",'વિદ્યાર્થી માહિતી'!G26)</f>
        <v/>
      </c>
      <c r="R29" s="388" t="str">
        <f t="shared" si="4"/>
        <v/>
      </c>
      <c r="AR29" s="145">
        <v>22</v>
      </c>
    </row>
    <row r="30" spans="1:44" ht="23.25" customHeight="1" x14ac:dyDescent="0.2">
      <c r="A30" s="41">
        <f>IF('વિદ્યાર્થી માહિતી'!A27="","",'વિદ્યાર્થી માહિતી'!A27)</f>
        <v>26</v>
      </c>
      <c r="B30" s="121" t="str">
        <f>IF('વિદ્યાર્થી માહિતી'!B27="","",'વિદ્યાર્થી માહિતી'!B27)</f>
        <v/>
      </c>
      <c r="C30" s="42" t="str">
        <f>IF('વિદ્યાર્થી માહિતી'!C27="","",'વિદ્યાર્થી માહિતી'!C27)</f>
        <v/>
      </c>
      <c r="D30" s="42" t="str">
        <f>IF('વિદ્યાર્થી માહિતી'!C27="","",'વિદ્યાર્થી માહિતી'!G27)</f>
        <v/>
      </c>
      <c r="E30" s="42" t="str">
        <f>IF('વિદ્યાર્થી માહિતી'!C27="","",'વિદ્યાર્થી માહિતી'!H27)</f>
        <v/>
      </c>
      <c r="F30" s="34"/>
      <c r="G30" s="34"/>
      <c r="H30" s="34"/>
      <c r="I30" s="34"/>
      <c r="J30" s="34"/>
      <c r="K30" s="34"/>
      <c r="L30" s="34"/>
      <c r="M30" s="148" t="str">
        <f t="shared" si="2"/>
        <v/>
      </c>
      <c r="N30" s="43" t="str">
        <f t="shared" si="3"/>
        <v/>
      </c>
      <c r="O30" s="43" t="str">
        <f t="shared" si="0"/>
        <v/>
      </c>
      <c r="P30" s="129" t="str">
        <f t="shared" si="1"/>
        <v/>
      </c>
      <c r="Q30" s="45" t="str">
        <f>IF('વિદ્યાર્થી માહિતી'!C27="","",'વિદ્યાર્થી માહિતી'!G27)</f>
        <v/>
      </c>
      <c r="R30" s="388" t="str">
        <f t="shared" si="4"/>
        <v/>
      </c>
      <c r="AR30" s="145">
        <v>23</v>
      </c>
    </row>
    <row r="31" spans="1:44" ht="23.25" customHeight="1" x14ac:dyDescent="0.2">
      <c r="A31" s="41">
        <f>IF('વિદ્યાર્થી માહિતી'!A28="","",'વિદ્યાર્થી માહિતી'!A28)</f>
        <v>27</v>
      </c>
      <c r="B31" s="121" t="str">
        <f>IF('વિદ્યાર્થી માહિતી'!B28="","",'વિદ્યાર્થી માહિતી'!B28)</f>
        <v/>
      </c>
      <c r="C31" s="42" t="str">
        <f>IF('વિદ્યાર્થી માહિતી'!C28="","",'વિદ્યાર્થી માહિતી'!C28)</f>
        <v/>
      </c>
      <c r="D31" s="42" t="str">
        <f>IF('વિદ્યાર્થી માહિતી'!C28="","",'વિદ્યાર્થી માહિતી'!G28)</f>
        <v/>
      </c>
      <c r="E31" s="42" t="str">
        <f>IF('વિદ્યાર્થી માહિતી'!C28="","",'વિદ્યાર્થી માહિતી'!H28)</f>
        <v/>
      </c>
      <c r="F31" s="34"/>
      <c r="G31" s="34"/>
      <c r="H31" s="34"/>
      <c r="I31" s="34"/>
      <c r="J31" s="34"/>
      <c r="K31" s="34"/>
      <c r="L31" s="34"/>
      <c r="M31" s="148" t="str">
        <f t="shared" si="2"/>
        <v/>
      </c>
      <c r="N31" s="43" t="str">
        <f t="shared" si="3"/>
        <v/>
      </c>
      <c r="O31" s="43" t="str">
        <f t="shared" si="0"/>
        <v/>
      </c>
      <c r="P31" s="129" t="str">
        <f t="shared" si="1"/>
        <v/>
      </c>
      <c r="Q31" s="45" t="str">
        <f>IF('વિદ્યાર્થી માહિતી'!C28="","",'વિદ્યાર્થી માહિતી'!G28)</f>
        <v/>
      </c>
      <c r="R31" s="388" t="str">
        <f t="shared" si="4"/>
        <v/>
      </c>
      <c r="AR31" s="145">
        <v>24</v>
      </c>
    </row>
    <row r="32" spans="1:44" ht="23.25" customHeight="1" x14ac:dyDescent="0.2">
      <c r="A32" s="41">
        <f>IF('વિદ્યાર્થી માહિતી'!A29="","",'વિદ્યાર્થી માહિતી'!A29)</f>
        <v>28</v>
      </c>
      <c r="B32" s="121" t="str">
        <f>IF('વિદ્યાર્થી માહિતી'!B29="","",'વિદ્યાર્થી માહિતી'!B29)</f>
        <v/>
      </c>
      <c r="C32" s="42" t="str">
        <f>IF('વિદ્યાર્થી માહિતી'!C29="","",'વિદ્યાર્થી માહિતી'!C29)</f>
        <v/>
      </c>
      <c r="D32" s="42" t="str">
        <f>IF('વિદ્યાર્થી માહિતી'!C29="","",'વિદ્યાર્થી માહિતી'!G29)</f>
        <v/>
      </c>
      <c r="E32" s="42" t="str">
        <f>IF('વિદ્યાર્થી માહિતી'!C29="","",'વિદ્યાર્થી માહિતી'!H29)</f>
        <v/>
      </c>
      <c r="F32" s="34"/>
      <c r="G32" s="34"/>
      <c r="H32" s="34"/>
      <c r="I32" s="34"/>
      <c r="J32" s="34"/>
      <c r="K32" s="34"/>
      <c r="L32" s="34"/>
      <c r="M32" s="148" t="str">
        <f t="shared" si="2"/>
        <v/>
      </c>
      <c r="N32" s="43" t="str">
        <f t="shared" si="3"/>
        <v/>
      </c>
      <c r="O32" s="43" t="str">
        <f t="shared" si="0"/>
        <v/>
      </c>
      <c r="P32" s="129" t="str">
        <f t="shared" si="1"/>
        <v/>
      </c>
      <c r="Q32" s="45" t="str">
        <f>IF('વિદ્યાર્થી માહિતી'!C29="","",'વિદ્યાર્થી માહિતી'!G29)</f>
        <v/>
      </c>
      <c r="R32" s="388" t="str">
        <f t="shared" si="4"/>
        <v/>
      </c>
      <c r="AR32" s="145">
        <v>25</v>
      </c>
    </row>
    <row r="33" spans="1:44" ht="23.25" customHeight="1" x14ac:dyDescent="0.2">
      <c r="A33" s="41">
        <f>IF('વિદ્યાર્થી માહિતી'!A30="","",'વિદ્યાર્થી માહિતી'!A30)</f>
        <v>29</v>
      </c>
      <c r="B33" s="121" t="str">
        <f>IF('વિદ્યાર્થી માહિતી'!B30="","",'વિદ્યાર્થી માહિતી'!B30)</f>
        <v/>
      </c>
      <c r="C33" s="42" t="str">
        <f>IF('વિદ્યાર્થી માહિતી'!C30="","",'વિદ્યાર્થી માહિતી'!C30)</f>
        <v/>
      </c>
      <c r="D33" s="42" t="str">
        <f>IF('વિદ્યાર્થી માહિતી'!C30="","",'વિદ્યાર્થી માહિતી'!G30)</f>
        <v/>
      </c>
      <c r="E33" s="42" t="str">
        <f>IF('વિદ્યાર્થી માહિતી'!C30="","",'વિદ્યાર્થી માહિતી'!H30)</f>
        <v/>
      </c>
      <c r="F33" s="34"/>
      <c r="G33" s="34"/>
      <c r="H33" s="34"/>
      <c r="I33" s="34"/>
      <c r="J33" s="34"/>
      <c r="K33" s="34"/>
      <c r="L33" s="34"/>
      <c r="M33" s="148" t="str">
        <f t="shared" si="2"/>
        <v/>
      </c>
      <c r="N33" s="43" t="str">
        <f t="shared" si="3"/>
        <v/>
      </c>
      <c r="O33" s="43" t="str">
        <f t="shared" si="0"/>
        <v/>
      </c>
      <c r="P33" s="129" t="str">
        <f t="shared" si="1"/>
        <v/>
      </c>
      <c r="Q33" s="45" t="str">
        <f>IF('વિદ્યાર્થી માહિતી'!C30="","",'વિદ્યાર્થી માહિતી'!G30)</f>
        <v/>
      </c>
      <c r="R33" s="388" t="str">
        <f t="shared" si="4"/>
        <v/>
      </c>
      <c r="AR33" s="145">
        <v>26</v>
      </c>
    </row>
    <row r="34" spans="1:44" ht="23.25" customHeight="1" x14ac:dyDescent="0.2">
      <c r="A34" s="41">
        <f>IF('વિદ્યાર્થી માહિતી'!A31="","",'વિદ્યાર્થી માહિતી'!A31)</f>
        <v>30</v>
      </c>
      <c r="B34" s="121" t="str">
        <f>IF('વિદ્યાર્થી માહિતી'!B31="","",'વિદ્યાર્થી માહિતી'!B31)</f>
        <v/>
      </c>
      <c r="C34" s="42" t="str">
        <f>IF('વિદ્યાર્થી માહિતી'!C31="","",'વિદ્યાર્થી માહિતી'!C31)</f>
        <v/>
      </c>
      <c r="D34" s="42" t="str">
        <f>IF('વિદ્યાર્થી માહિતી'!C31="","",'વિદ્યાર્થી માહિતી'!G31)</f>
        <v/>
      </c>
      <c r="E34" s="42" t="str">
        <f>IF('વિદ્યાર્થી માહિતી'!C31="","",'વિદ્યાર્થી માહિતી'!H31)</f>
        <v/>
      </c>
      <c r="F34" s="34"/>
      <c r="G34" s="34"/>
      <c r="H34" s="34"/>
      <c r="I34" s="34"/>
      <c r="J34" s="34"/>
      <c r="K34" s="34"/>
      <c r="L34" s="34"/>
      <c r="M34" s="148" t="str">
        <f t="shared" si="2"/>
        <v/>
      </c>
      <c r="N34" s="43" t="str">
        <f t="shared" si="3"/>
        <v/>
      </c>
      <c r="O34" s="43" t="str">
        <f t="shared" si="0"/>
        <v/>
      </c>
      <c r="P34" s="129" t="str">
        <f t="shared" si="1"/>
        <v/>
      </c>
      <c r="Q34" s="45" t="str">
        <f>IF('વિદ્યાર્થી માહિતી'!C31="","",'વિદ્યાર્થી માહિતી'!G31)</f>
        <v/>
      </c>
      <c r="R34" s="388" t="str">
        <f t="shared" si="4"/>
        <v/>
      </c>
      <c r="AR34" s="145">
        <v>27</v>
      </c>
    </row>
    <row r="35" spans="1:44" ht="23.25" customHeight="1" x14ac:dyDescent="0.2">
      <c r="A35" s="41">
        <f>IF('વિદ્યાર્થી માહિતી'!A32="","",'વિદ્યાર્થી માહિતી'!A32)</f>
        <v>31</v>
      </c>
      <c r="B35" s="121" t="str">
        <f>IF('વિદ્યાર્થી માહિતી'!B32="","",'વિદ્યાર્થી માહિતી'!B32)</f>
        <v/>
      </c>
      <c r="C35" s="42" t="str">
        <f>IF('વિદ્યાર્થી માહિતી'!C32="","",'વિદ્યાર્થી માહિતી'!C32)</f>
        <v/>
      </c>
      <c r="D35" s="42" t="str">
        <f>IF('વિદ્યાર્થી માહિતી'!C32="","",'વિદ્યાર્થી માહિતી'!G32)</f>
        <v/>
      </c>
      <c r="E35" s="42" t="str">
        <f>IF('વિદ્યાર્થી માહિતી'!C32="","",'વિદ્યાર્થી માહિતી'!H32)</f>
        <v/>
      </c>
      <c r="F35" s="34"/>
      <c r="G35" s="34"/>
      <c r="H35" s="34"/>
      <c r="I35" s="34"/>
      <c r="J35" s="34"/>
      <c r="K35" s="34"/>
      <c r="L35" s="34"/>
      <c r="M35" s="148" t="str">
        <f t="shared" si="2"/>
        <v/>
      </c>
      <c r="N35" s="43" t="str">
        <f t="shared" si="3"/>
        <v/>
      </c>
      <c r="O35" s="43" t="str">
        <f t="shared" si="0"/>
        <v/>
      </c>
      <c r="P35" s="129" t="str">
        <f t="shared" si="1"/>
        <v/>
      </c>
      <c r="Q35" s="45" t="str">
        <f>IF('વિદ્યાર્થી માહિતી'!C32="","",'વિદ્યાર્થી માહિતી'!G32)</f>
        <v/>
      </c>
      <c r="R35" s="388" t="str">
        <f t="shared" si="4"/>
        <v/>
      </c>
      <c r="AR35" s="145">
        <v>28</v>
      </c>
    </row>
    <row r="36" spans="1:44" ht="23.25" customHeight="1" x14ac:dyDescent="0.2">
      <c r="A36" s="41">
        <f>IF('વિદ્યાર્થી માહિતી'!A33="","",'વિદ્યાર્થી માહિતી'!A33)</f>
        <v>32</v>
      </c>
      <c r="B36" s="121" t="str">
        <f>IF('વિદ્યાર્થી માહિતી'!B33="","",'વિદ્યાર્થી માહિતી'!B33)</f>
        <v/>
      </c>
      <c r="C36" s="42" t="str">
        <f>IF('વિદ્યાર્થી માહિતી'!C33="","",'વિદ્યાર્થી માહિતી'!C33)</f>
        <v/>
      </c>
      <c r="D36" s="42" t="str">
        <f>IF('વિદ્યાર્થી માહિતી'!C33="","",'વિદ્યાર્થી માહિતી'!G33)</f>
        <v/>
      </c>
      <c r="E36" s="42" t="str">
        <f>IF('વિદ્યાર્થી માહિતી'!C33="","",'વિદ્યાર્થી માહિતી'!H33)</f>
        <v/>
      </c>
      <c r="F36" s="34"/>
      <c r="G36" s="34"/>
      <c r="H36" s="34"/>
      <c r="I36" s="34"/>
      <c r="J36" s="34"/>
      <c r="K36" s="34"/>
      <c r="L36" s="34"/>
      <c r="M36" s="148" t="str">
        <f t="shared" si="2"/>
        <v/>
      </c>
      <c r="N36" s="43" t="str">
        <f t="shared" si="3"/>
        <v/>
      </c>
      <c r="O36" s="43" t="str">
        <f t="shared" si="0"/>
        <v/>
      </c>
      <c r="P36" s="129" t="str">
        <f t="shared" si="1"/>
        <v/>
      </c>
      <c r="Q36" s="45" t="str">
        <f>IF('વિદ્યાર્થી માહિતી'!C33="","",'વિદ્યાર્થી માહિતી'!G33)</f>
        <v/>
      </c>
      <c r="R36" s="388" t="str">
        <f t="shared" si="4"/>
        <v/>
      </c>
      <c r="AR36" s="145">
        <v>29</v>
      </c>
    </row>
    <row r="37" spans="1:44" ht="23.25" customHeight="1" x14ac:dyDescent="0.2">
      <c r="A37" s="41">
        <f>IF('વિદ્યાર્થી માહિતી'!A34="","",'વિદ્યાર્થી માહિતી'!A34)</f>
        <v>33</v>
      </c>
      <c r="B37" s="121" t="str">
        <f>IF('વિદ્યાર્થી માહિતી'!B34="","",'વિદ્યાર્થી માહિતી'!B34)</f>
        <v/>
      </c>
      <c r="C37" s="42" t="str">
        <f>IF('વિદ્યાર્થી માહિતી'!C34="","",'વિદ્યાર્થી માહિતી'!C34)</f>
        <v/>
      </c>
      <c r="D37" s="42" t="str">
        <f>IF('વિદ્યાર્થી માહિતી'!C34="","",'વિદ્યાર્થી માહિતી'!G34)</f>
        <v/>
      </c>
      <c r="E37" s="42" t="str">
        <f>IF('વિદ્યાર્થી માહિતી'!C34="","",'વિદ્યાર્થી માહિતી'!H34)</f>
        <v/>
      </c>
      <c r="F37" s="34"/>
      <c r="G37" s="34"/>
      <c r="H37" s="34"/>
      <c r="I37" s="34"/>
      <c r="J37" s="34"/>
      <c r="K37" s="34"/>
      <c r="L37" s="34"/>
      <c r="M37" s="148" t="str">
        <f t="shared" si="2"/>
        <v/>
      </c>
      <c r="N37" s="43" t="str">
        <f t="shared" si="3"/>
        <v/>
      </c>
      <c r="O37" s="43" t="str">
        <f t="shared" ref="O37:O68" si="18">IF(N37="પાસ",M37,"")</f>
        <v/>
      </c>
      <c r="P37" s="129" t="str">
        <f t="shared" ref="P37:P68" si="19">IF(C37="","",IF(O37="","NA",RANK(O37,$O$5:$O$104,0)))</f>
        <v/>
      </c>
      <c r="Q37" s="45" t="str">
        <f>IF('વિદ્યાર્થી માહિતી'!C34="","",'વિદ્યાર્થી માહિતી'!G34)</f>
        <v/>
      </c>
      <c r="R37" s="388" t="str">
        <f t="shared" si="4"/>
        <v/>
      </c>
      <c r="AR37" s="145">
        <v>30</v>
      </c>
    </row>
    <row r="38" spans="1:44" ht="23.25" customHeight="1" x14ac:dyDescent="0.2">
      <c r="A38" s="41">
        <f>IF('વિદ્યાર્થી માહિતી'!A35="","",'વિદ્યાર્થી માહિતી'!A35)</f>
        <v>34</v>
      </c>
      <c r="B38" s="121" t="str">
        <f>IF('વિદ્યાર્થી માહિતી'!B35="","",'વિદ્યાર્થી માહિતી'!B35)</f>
        <v/>
      </c>
      <c r="C38" s="42" t="str">
        <f>IF('વિદ્યાર્થી માહિતી'!C35="","",'વિદ્યાર્થી માહિતી'!C35)</f>
        <v/>
      </c>
      <c r="D38" s="42" t="str">
        <f>IF('વિદ્યાર્થી માહિતી'!C35="","",'વિદ્યાર્થી માહિતી'!G35)</f>
        <v/>
      </c>
      <c r="E38" s="42" t="str">
        <f>IF('વિદ્યાર્થી માહિતી'!C35="","",'વિદ્યાર્થી માહિતી'!H35)</f>
        <v/>
      </c>
      <c r="F38" s="34"/>
      <c r="G38" s="34"/>
      <c r="H38" s="34"/>
      <c r="I38" s="34"/>
      <c r="J38" s="34"/>
      <c r="K38" s="34"/>
      <c r="L38" s="34"/>
      <c r="M38" s="148" t="str">
        <f t="shared" si="2"/>
        <v/>
      </c>
      <c r="N38" s="43" t="str">
        <f t="shared" si="3"/>
        <v/>
      </c>
      <c r="O38" s="43" t="str">
        <f t="shared" si="18"/>
        <v/>
      </c>
      <c r="P38" s="129" t="str">
        <f t="shared" si="19"/>
        <v/>
      </c>
      <c r="Q38" s="45" t="str">
        <f>IF('વિદ્યાર્થી માહિતી'!C35="","",'વિદ્યાર્થી માહિતી'!G35)</f>
        <v/>
      </c>
      <c r="R38" s="388" t="str">
        <f t="shared" si="4"/>
        <v/>
      </c>
      <c r="AR38" s="145">
        <v>31</v>
      </c>
    </row>
    <row r="39" spans="1:44" ht="23.25" customHeight="1" x14ac:dyDescent="0.2">
      <c r="A39" s="41">
        <f>IF('વિદ્યાર્થી માહિતી'!A36="","",'વિદ્યાર્થી માહિતી'!A36)</f>
        <v>35</v>
      </c>
      <c r="B39" s="121" t="str">
        <f>IF('વિદ્યાર્થી માહિતી'!B36="","",'વિદ્યાર્થી માહિતી'!B36)</f>
        <v/>
      </c>
      <c r="C39" s="42" t="str">
        <f>IF('વિદ્યાર્થી માહિતી'!C36="","",'વિદ્યાર્થી માહિતી'!C36)</f>
        <v/>
      </c>
      <c r="D39" s="42" t="str">
        <f>IF('વિદ્યાર્થી માહિતી'!C36="","",'વિદ્યાર્થી માહિતી'!G36)</f>
        <v/>
      </c>
      <c r="E39" s="42" t="str">
        <f>IF('વિદ્યાર્થી માહિતી'!C36="","",'વિદ્યાર્થી માહિતી'!H36)</f>
        <v/>
      </c>
      <c r="F39" s="34"/>
      <c r="G39" s="34"/>
      <c r="H39" s="34"/>
      <c r="I39" s="34"/>
      <c r="J39" s="34"/>
      <c r="K39" s="34"/>
      <c r="L39" s="34"/>
      <c r="M39" s="148" t="str">
        <f t="shared" si="2"/>
        <v/>
      </c>
      <c r="N39" s="43" t="str">
        <f t="shared" si="3"/>
        <v/>
      </c>
      <c r="O39" s="43" t="str">
        <f t="shared" si="18"/>
        <v/>
      </c>
      <c r="P39" s="129" t="str">
        <f t="shared" si="19"/>
        <v/>
      </c>
      <c r="Q39" s="45" t="str">
        <f>IF('વિદ્યાર્થી માહિતી'!C36="","",'વિદ્યાર્થી માહિતી'!G36)</f>
        <v/>
      </c>
      <c r="R39" s="388" t="str">
        <f t="shared" si="4"/>
        <v/>
      </c>
      <c r="AR39" s="145">
        <v>32</v>
      </c>
    </row>
    <row r="40" spans="1:44" ht="23.25" customHeight="1" x14ac:dyDescent="0.2">
      <c r="A40" s="41">
        <f>IF('વિદ્યાર્થી માહિતી'!A37="","",'વિદ્યાર્થી માહિતી'!A37)</f>
        <v>36</v>
      </c>
      <c r="B40" s="121" t="str">
        <f>IF('વિદ્યાર્થી માહિતી'!B37="","",'વિદ્યાર્થી માહિતી'!B37)</f>
        <v/>
      </c>
      <c r="C40" s="42" t="str">
        <f>IF('વિદ્યાર્થી માહિતી'!C37="","",'વિદ્યાર્થી માહિતી'!C37)</f>
        <v/>
      </c>
      <c r="D40" s="42" t="str">
        <f>IF('વિદ્યાર્થી માહિતી'!C37="","",'વિદ્યાર્થી માહિતી'!G37)</f>
        <v/>
      </c>
      <c r="E40" s="42" t="str">
        <f>IF('વિદ્યાર્થી માહિતી'!C37="","",'વિદ્યાર્થી માહિતી'!H37)</f>
        <v/>
      </c>
      <c r="F40" s="34"/>
      <c r="G40" s="34"/>
      <c r="H40" s="34"/>
      <c r="I40" s="34"/>
      <c r="J40" s="34"/>
      <c r="K40" s="34"/>
      <c r="L40" s="34"/>
      <c r="M40" s="148" t="str">
        <f t="shared" si="2"/>
        <v/>
      </c>
      <c r="N40" s="43" t="str">
        <f t="shared" si="3"/>
        <v/>
      </c>
      <c r="O40" s="43" t="str">
        <f t="shared" si="18"/>
        <v/>
      </c>
      <c r="P40" s="129" t="str">
        <f t="shared" si="19"/>
        <v/>
      </c>
      <c r="Q40" s="45" t="str">
        <f>IF('વિદ્યાર્થી માહિતી'!C37="","",'વિદ્યાર્થી માહિતી'!G37)</f>
        <v/>
      </c>
      <c r="R40" s="388" t="str">
        <f t="shared" si="4"/>
        <v/>
      </c>
      <c r="AR40" s="145">
        <v>33</v>
      </c>
    </row>
    <row r="41" spans="1:44" ht="23.25" customHeight="1" x14ac:dyDescent="0.2">
      <c r="A41" s="41">
        <f>IF('વિદ્યાર્થી માહિતી'!A38="","",'વિદ્યાર્થી માહિતી'!A38)</f>
        <v>37</v>
      </c>
      <c r="B41" s="121" t="str">
        <f>IF('વિદ્યાર્થી માહિતી'!B38="","",'વિદ્યાર્થી માહિતી'!B38)</f>
        <v/>
      </c>
      <c r="C41" s="42" t="str">
        <f>IF('વિદ્યાર્થી માહિતી'!C38="","",'વિદ્યાર્થી માહિતી'!C38)</f>
        <v/>
      </c>
      <c r="D41" s="42" t="str">
        <f>IF('વિદ્યાર્થી માહિતી'!C38="","",'વિદ્યાર્થી માહિતી'!G38)</f>
        <v/>
      </c>
      <c r="E41" s="42" t="str">
        <f>IF('વિદ્યાર્થી માહિતી'!C38="","",'વિદ્યાર્થી માહિતી'!H38)</f>
        <v/>
      </c>
      <c r="F41" s="34"/>
      <c r="G41" s="34"/>
      <c r="H41" s="34"/>
      <c r="I41" s="34"/>
      <c r="J41" s="34"/>
      <c r="K41" s="34"/>
      <c r="L41" s="34"/>
      <c r="M41" s="148" t="str">
        <f t="shared" si="2"/>
        <v/>
      </c>
      <c r="N41" s="43" t="str">
        <f t="shared" si="3"/>
        <v/>
      </c>
      <c r="O41" s="43" t="str">
        <f t="shared" si="18"/>
        <v/>
      </c>
      <c r="P41" s="129" t="str">
        <f t="shared" si="19"/>
        <v/>
      </c>
      <c r="Q41" s="45" t="str">
        <f>IF('વિદ્યાર્થી માહિતી'!C38="","",'વિદ્યાર્થી માહિતી'!G38)</f>
        <v/>
      </c>
      <c r="R41" s="388" t="str">
        <f t="shared" si="4"/>
        <v/>
      </c>
      <c r="AR41" s="145">
        <v>34</v>
      </c>
    </row>
    <row r="42" spans="1:44" ht="23.25" customHeight="1" x14ac:dyDescent="0.2">
      <c r="A42" s="41">
        <f>IF('વિદ્યાર્થી માહિતી'!A39="","",'વિદ્યાર્થી માહિતી'!A39)</f>
        <v>38</v>
      </c>
      <c r="B42" s="121" t="str">
        <f>IF('વિદ્યાર્થી માહિતી'!B39="","",'વિદ્યાર્થી માહિતી'!B39)</f>
        <v/>
      </c>
      <c r="C42" s="42" t="str">
        <f>IF('વિદ્યાર્થી માહિતી'!C39="","",'વિદ્યાર્થી માહિતી'!C39)</f>
        <v/>
      </c>
      <c r="D42" s="42" t="str">
        <f>IF('વિદ્યાર્થી માહિતી'!C39="","",'વિદ્યાર્થી માહિતી'!G39)</f>
        <v/>
      </c>
      <c r="E42" s="42" t="str">
        <f>IF('વિદ્યાર્થી માહિતી'!C39="","",'વિદ્યાર્થી માહિતી'!H39)</f>
        <v/>
      </c>
      <c r="F42" s="34"/>
      <c r="G42" s="34"/>
      <c r="H42" s="34"/>
      <c r="I42" s="34"/>
      <c r="J42" s="34"/>
      <c r="K42" s="34"/>
      <c r="L42" s="34"/>
      <c r="M42" s="148" t="str">
        <f t="shared" si="2"/>
        <v/>
      </c>
      <c r="N42" s="43" t="str">
        <f t="shared" si="3"/>
        <v/>
      </c>
      <c r="O42" s="43" t="str">
        <f t="shared" si="18"/>
        <v/>
      </c>
      <c r="P42" s="129" t="str">
        <f t="shared" si="19"/>
        <v/>
      </c>
      <c r="Q42" s="45" t="str">
        <f>IF('વિદ્યાર્થી માહિતી'!C39="","",'વિદ્યાર્થી માહિતી'!G39)</f>
        <v/>
      </c>
      <c r="R42" s="388" t="str">
        <f t="shared" si="4"/>
        <v/>
      </c>
      <c r="AR42" s="145">
        <v>35</v>
      </c>
    </row>
    <row r="43" spans="1:44" ht="23.25" customHeight="1" x14ac:dyDescent="0.2">
      <c r="A43" s="41">
        <f>IF('વિદ્યાર્થી માહિતી'!A40="","",'વિદ્યાર્થી માહિતી'!A40)</f>
        <v>39</v>
      </c>
      <c r="B43" s="121" t="str">
        <f>IF('વિદ્યાર્થી માહિતી'!B40="","",'વિદ્યાર્થી માહિતી'!B40)</f>
        <v/>
      </c>
      <c r="C43" s="42" t="str">
        <f>IF('વિદ્યાર્થી માહિતી'!C40="","",'વિદ્યાર્થી માહિતી'!C40)</f>
        <v/>
      </c>
      <c r="D43" s="42" t="str">
        <f>IF('વિદ્યાર્થી માહિતી'!C40="","",'વિદ્યાર્થી માહિતી'!G40)</f>
        <v/>
      </c>
      <c r="E43" s="42" t="str">
        <f>IF('વિદ્યાર્થી માહિતી'!C40="","",'વિદ્યાર્થી માહિતી'!H40)</f>
        <v/>
      </c>
      <c r="F43" s="34"/>
      <c r="G43" s="34"/>
      <c r="H43" s="34"/>
      <c r="I43" s="34"/>
      <c r="J43" s="34"/>
      <c r="K43" s="34"/>
      <c r="L43" s="34"/>
      <c r="M43" s="148" t="str">
        <f t="shared" si="2"/>
        <v/>
      </c>
      <c r="N43" s="43" t="str">
        <f t="shared" si="3"/>
        <v/>
      </c>
      <c r="O43" s="43" t="str">
        <f t="shared" si="18"/>
        <v/>
      </c>
      <c r="P43" s="129" t="str">
        <f t="shared" si="19"/>
        <v/>
      </c>
      <c r="Q43" s="45" t="str">
        <f>IF('વિદ્યાર્થી માહિતી'!C40="","",'વિદ્યાર્થી માહિતી'!G40)</f>
        <v/>
      </c>
      <c r="R43" s="388" t="str">
        <f t="shared" si="4"/>
        <v/>
      </c>
      <c r="AR43" s="145">
        <v>36</v>
      </c>
    </row>
    <row r="44" spans="1:44" ht="23.25" customHeight="1" x14ac:dyDescent="0.2">
      <c r="A44" s="41">
        <f>IF('વિદ્યાર્થી માહિતી'!A41="","",'વિદ્યાર્થી માહિતી'!A41)</f>
        <v>40</v>
      </c>
      <c r="B44" s="121" t="str">
        <f>IF('વિદ્યાર્થી માહિતી'!B41="","",'વિદ્યાર્થી માહિતી'!B41)</f>
        <v/>
      </c>
      <c r="C44" s="42" t="str">
        <f>IF('વિદ્યાર્થી માહિતી'!C41="","",'વિદ્યાર્થી માહિતી'!C41)</f>
        <v/>
      </c>
      <c r="D44" s="42" t="str">
        <f>IF('વિદ્યાર્થી માહિતી'!C41="","",'વિદ્યાર્થી માહિતી'!G41)</f>
        <v/>
      </c>
      <c r="E44" s="42" t="str">
        <f>IF('વિદ્યાર્થી માહિતી'!C41="","",'વિદ્યાર્થી માહિતી'!H41)</f>
        <v/>
      </c>
      <c r="F44" s="34"/>
      <c r="G44" s="34"/>
      <c r="H44" s="34"/>
      <c r="I44" s="34"/>
      <c r="J44" s="34"/>
      <c r="K44" s="34"/>
      <c r="L44" s="34"/>
      <c r="M44" s="148" t="str">
        <f t="shared" si="2"/>
        <v/>
      </c>
      <c r="N44" s="43" t="str">
        <f t="shared" si="3"/>
        <v/>
      </c>
      <c r="O44" s="43" t="str">
        <f t="shared" si="18"/>
        <v/>
      </c>
      <c r="P44" s="129" t="str">
        <f t="shared" si="19"/>
        <v/>
      </c>
      <c r="Q44" s="45" t="str">
        <f>IF('વિદ્યાર્થી માહિતી'!C41="","",'વિદ્યાર્થી માહિતી'!G41)</f>
        <v/>
      </c>
      <c r="R44" s="388" t="str">
        <f t="shared" si="4"/>
        <v/>
      </c>
      <c r="AR44" s="145">
        <v>37</v>
      </c>
    </row>
    <row r="45" spans="1:44" ht="23.25" customHeight="1" x14ac:dyDescent="0.2">
      <c r="A45" s="41">
        <f>IF('વિદ્યાર્થી માહિતી'!A42="","",'વિદ્યાર્થી માહિતી'!A42)</f>
        <v>41</v>
      </c>
      <c r="B45" s="121" t="str">
        <f>IF('વિદ્યાર્થી માહિતી'!B42="","",'વિદ્યાર્થી માહિતી'!B42)</f>
        <v/>
      </c>
      <c r="C45" s="42" t="str">
        <f>IF('વિદ્યાર્થી માહિતી'!C42="","",'વિદ્યાર્થી માહિતી'!C42)</f>
        <v/>
      </c>
      <c r="D45" s="42" t="str">
        <f>IF('વિદ્યાર્થી માહિતી'!C42="","",'વિદ્યાર્થી માહિતી'!G42)</f>
        <v/>
      </c>
      <c r="E45" s="42" t="str">
        <f>IF('વિદ્યાર્થી માહિતી'!C42="","",'વિદ્યાર્થી માહિતી'!H42)</f>
        <v/>
      </c>
      <c r="F45" s="34"/>
      <c r="G45" s="34"/>
      <c r="H45" s="34"/>
      <c r="I45" s="34"/>
      <c r="J45" s="34"/>
      <c r="K45" s="34"/>
      <c r="L45" s="34"/>
      <c r="M45" s="148" t="str">
        <f t="shared" si="2"/>
        <v/>
      </c>
      <c r="N45" s="43" t="str">
        <f t="shared" si="3"/>
        <v/>
      </c>
      <c r="O45" s="43" t="str">
        <f t="shared" si="18"/>
        <v/>
      </c>
      <c r="P45" s="129" t="str">
        <f t="shared" si="19"/>
        <v/>
      </c>
      <c r="Q45" s="45" t="str">
        <f>IF('વિદ્યાર્થી માહિતી'!C42="","",'વિદ્યાર્થી માહિતી'!G42)</f>
        <v/>
      </c>
      <c r="R45" s="388" t="str">
        <f t="shared" si="4"/>
        <v/>
      </c>
      <c r="AR45" s="145">
        <v>38</v>
      </c>
    </row>
    <row r="46" spans="1:44" ht="23.25" customHeight="1" x14ac:dyDescent="0.2">
      <c r="A46" s="41">
        <f>IF('વિદ્યાર્થી માહિતી'!A43="","",'વિદ્યાર્થી માહિતી'!A43)</f>
        <v>42</v>
      </c>
      <c r="B46" s="121" t="str">
        <f>IF('વિદ્યાર્થી માહિતી'!B43="","",'વિદ્યાર્થી માહિતી'!B43)</f>
        <v/>
      </c>
      <c r="C46" s="42" t="str">
        <f>IF('વિદ્યાર્થી માહિતી'!C43="","",'વિદ્યાર્થી માહિતી'!C43)</f>
        <v/>
      </c>
      <c r="D46" s="42" t="str">
        <f>IF('વિદ્યાર્થી માહિતી'!C43="","",'વિદ્યાર્થી માહિતી'!G43)</f>
        <v/>
      </c>
      <c r="E46" s="42" t="str">
        <f>IF('વિદ્યાર્થી માહિતી'!C43="","",'વિદ્યાર્થી માહિતી'!H43)</f>
        <v/>
      </c>
      <c r="F46" s="34"/>
      <c r="G46" s="34"/>
      <c r="H46" s="34"/>
      <c r="I46" s="34"/>
      <c r="J46" s="34"/>
      <c r="K46" s="34"/>
      <c r="L46" s="34"/>
      <c r="M46" s="148" t="str">
        <f t="shared" si="2"/>
        <v/>
      </c>
      <c r="N46" s="43" t="str">
        <f t="shared" si="3"/>
        <v/>
      </c>
      <c r="O46" s="43" t="str">
        <f t="shared" si="18"/>
        <v/>
      </c>
      <c r="P46" s="129" t="str">
        <f t="shared" si="19"/>
        <v/>
      </c>
      <c r="Q46" s="45" t="str">
        <f>IF('વિદ્યાર્થી માહિતી'!C43="","",'વિદ્યાર્થી માહિતી'!G43)</f>
        <v/>
      </c>
      <c r="R46" s="388" t="str">
        <f t="shared" si="4"/>
        <v/>
      </c>
      <c r="AR46" s="145">
        <v>39</v>
      </c>
    </row>
    <row r="47" spans="1:44" ht="23.25" customHeight="1" x14ac:dyDescent="0.2">
      <c r="A47" s="41">
        <f>IF('વિદ્યાર્થી માહિતી'!A44="","",'વિદ્યાર્થી માહિતી'!A44)</f>
        <v>43</v>
      </c>
      <c r="B47" s="121" t="str">
        <f>IF('વિદ્યાર્થી માહિતી'!B44="","",'વિદ્યાર્થી માહિતી'!B44)</f>
        <v/>
      </c>
      <c r="C47" s="42" t="str">
        <f>IF('વિદ્યાર્થી માહિતી'!C44="","",'વિદ્યાર્થી માહિતી'!C44)</f>
        <v/>
      </c>
      <c r="D47" s="42" t="str">
        <f>IF('વિદ્યાર્થી માહિતી'!C44="","",'વિદ્યાર્થી માહિતી'!G44)</f>
        <v/>
      </c>
      <c r="E47" s="42" t="str">
        <f>IF('વિદ્યાર્થી માહિતી'!C44="","",'વિદ્યાર્થી માહિતી'!H44)</f>
        <v/>
      </c>
      <c r="F47" s="34"/>
      <c r="G47" s="34"/>
      <c r="H47" s="34"/>
      <c r="I47" s="34"/>
      <c r="J47" s="34"/>
      <c r="K47" s="34"/>
      <c r="L47" s="34"/>
      <c r="M47" s="148" t="str">
        <f t="shared" si="2"/>
        <v/>
      </c>
      <c r="N47" s="43" t="str">
        <f t="shared" si="3"/>
        <v/>
      </c>
      <c r="O47" s="43" t="str">
        <f t="shared" si="18"/>
        <v/>
      </c>
      <c r="P47" s="129" t="str">
        <f t="shared" si="19"/>
        <v/>
      </c>
      <c r="Q47" s="45" t="str">
        <f>IF('વિદ્યાર્થી માહિતી'!C44="","",'વિદ્યાર્થી માહિતી'!G44)</f>
        <v/>
      </c>
      <c r="R47" s="388" t="str">
        <f t="shared" si="4"/>
        <v/>
      </c>
      <c r="AR47" s="145">
        <v>40</v>
      </c>
    </row>
    <row r="48" spans="1:44" ht="23.25" customHeight="1" x14ac:dyDescent="0.2">
      <c r="A48" s="41">
        <f>IF('વિદ્યાર્થી માહિતી'!A45="","",'વિદ્યાર્થી માહિતી'!A45)</f>
        <v>44</v>
      </c>
      <c r="B48" s="121" t="str">
        <f>IF('વિદ્યાર્થી માહિતી'!B45="","",'વિદ્યાર્થી માહિતી'!B45)</f>
        <v/>
      </c>
      <c r="C48" s="42" t="str">
        <f>IF('વિદ્યાર્થી માહિતી'!C45="","",'વિદ્યાર્થી માહિતી'!C45)</f>
        <v/>
      </c>
      <c r="D48" s="42" t="str">
        <f>IF('વિદ્યાર્થી માહિતી'!C45="","",'વિદ્યાર્થી માહિતી'!G45)</f>
        <v/>
      </c>
      <c r="E48" s="42" t="str">
        <f>IF('વિદ્યાર્થી માહિતી'!C45="","",'વિદ્યાર્થી માહિતી'!H45)</f>
        <v/>
      </c>
      <c r="F48" s="34"/>
      <c r="G48" s="34"/>
      <c r="H48" s="34"/>
      <c r="I48" s="34"/>
      <c r="J48" s="34"/>
      <c r="K48" s="34"/>
      <c r="L48" s="34"/>
      <c r="M48" s="148" t="str">
        <f t="shared" si="2"/>
        <v/>
      </c>
      <c r="N48" s="43" t="str">
        <f t="shared" si="3"/>
        <v/>
      </c>
      <c r="O48" s="43" t="str">
        <f t="shared" si="18"/>
        <v/>
      </c>
      <c r="P48" s="129" t="str">
        <f t="shared" si="19"/>
        <v/>
      </c>
      <c r="Q48" s="45" t="str">
        <f>IF('વિદ્યાર્થી માહિતી'!C45="","",'વિદ્યાર્થી માહિતી'!G45)</f>
        <v/>
      </c>
      <c r="R48" s="388" t="str">
        <f t="shared" si="4"/>
        <v/>
      </c>
      <c r="AR48" s="145">
        <v>41</v>
      </c>
    </row>
    <row r="49" spans="1:44" ht="23.25" customHeight="1" x14ac:dyDescent="0.2">
      <c r="A49" s="41">
        <f>IF('વિદ્યાર્થી માહિતી'!A46="","",'વિદ્યાર્થી માહિતી'!A46)</f>
        <v>45</v>
      </c>
      <c r="B49" s="121" t="str">
        <f>IF('વિદ્યાર્થી માહિતી'!B46="","",'વિદ્યાર્થી માહિતી'!B46)</f>
        <v/>
      </c>
      <c r="C49" s="42" t="str">
        <f>IF('વિદ્યાર્થી માહિતી'!C46="","",'વિદ્યાર્થી માહિતી'!C46)</f>
        <v/>
      </c>
      <c r="D49" s="42" t="str">
        <f>IF('વિદ્યાર્થી માહિતી'!C46="","",'વિદ્યાર્થી માહિતી'!G46)</f>
        <v/>
      </c>
      <c r="E49" s="42" t="str">
        <f>IF('વિદ્યાર્થી માહિતી'!C46="","",'વિદ્યાર્થી માહિતી'!H46)</f>
        <v/>
      </c>
      <c r="F49" s="34"/>
      <c r="G49" s="34"/>
      <c r="H49" s="34"/>
      <c r="I49" s="34"/>
      <c r="J49" s="34"/>
      <c r="K49" s="34"/>
      <c r="L49" s="34"/>
      <c r="M49" s="148" t="str">
        <f t="shared" si="2"/>
        <v/>
      </c>
      <c r="N49" s="43" t="str">
        <f t="shared" si="3"/>
        <v/>
      </c>
      <c r="O49" s="43" t="str">
        <f t="shared" si="18"/>
        <v/>
      </c>
      <c r="P49" s="129" t="str">
        <f t="shared" si="19"/>
        <v/>
      </c>
      <c r="Q49" s="45" t="str">
        <f>IF('વિદ્યાર્થી માહિતી'!C46="","",'વિદ્યાર્થી માહિતી'!G46)</f>
        <v/>
      </c>
      <c r="R49" s="388" t="str">
        <f t="shared" si="4"/>
        <v/>
      </c>
      <c r="AR49" s="145">
        <v>42</v>
      </c>
    </row>
    <row r="50" spans="1:44" ht="23.25" customHeight="1" x14ac:dyDescent="0.2">
      <c r="A50" s="41">
        <f>IF('વિદ્યાર્થી માહિતી'!A47="","",'વિદ્યાર્થી માહિતી'!A47)</f>
        <v>46</v>
      </c>
      <c r="B50" s="121" t="str">
        <f>IF('વિદ્યાર્થી માહિતી'!B47="","",'વિદ્યાર્થી માહિતી'!B47)</f>
        <v/>
      </c>
      <c r="C50" s="42" t="str">
        <f>IF('વિદ્યાર્થી માહિતી'!C47="","",'વિદ્યાર્થી માહિતી'!C47)</f>
        <v/>
      </c>
      <c r="D50" s="42" t="str">
        <f>IF('વિદ્યાર્થી માહિતી'!C47="","",'વિદ્યાર્થી માહિતી'!G47)</f>
        <v/>
      </c>
      <c r="E50" s="42" t="str">
        <f>IF('વિદ્યાર્થી માહિતી'!C47="","",'વિદ્યાર્થી માહિતી'!H47)</f>
        <v/>
      </c>
      <c r="F50" s="34"/>
      <c r="G50" s="34"/>
      <c r="H50" s="34"/>
      <c r="I50" s="34"/>
      <c r="J50" s="34"/>
      <c r="K50" s="34"/>
      <c r="L50" s="34"/>
      <c r="M50" s="148" t="str">
        <f t="shared" si="2"/>
        <v/>
      </c>
      <c r="N50" s="43" t="str">
        <f t="shared" si="3"/>
        <v/>
      </c>
      <c r="O50" s="43" t="str">
        <f t="shared" si="18"/>
        <v/>
      </c>
      <c r="P50" s="129" t="str">
        <f t="shared" si="19"/>
        <v/>
      </c>
      <c r="Q50" s="45" t="str">
        <f>IF('વિદ્યાર્થી માહિતી'!C47="","",'વિદ્યાર્થી માહિતી'!G47)</f>
        <v/>
      </c>
      <c r="R50" s="388" t="str">
        <f t="shared" si="4"/>
        <v/>
      </c>
      <c r="AR50" s="145">
        <v>43</v>
      </c>
    </row>
    <row r="51" spans="1:44" ht="23.25" customHeight="1" x14ac:dyDescent="0.2">
      <c r="A51" s="41">
        <f>IF('વિદ્યાર્થી માહિતી'!A48="","",'વિદ્યાર્થી માહિતી'!A48)</f>
        <v>47</v>
      </c>
      <c r="B51" s="121" t="str">
        <f>IF('વિદ્યાર્થી માહિતી'!B48="","",'વિદ્યાર્થી માહિતી'!B48)</f>
        <v/>
      </c>
      <c r="C51" s="42" t="str">
        <f>IF('વિદ્યાર્થી માહિતી'!C48="","",'વિદ્યાર્થી માહિતી'!C48)</f>
        <v/>
      </c>
      <c r="D51" s="42" t="str">
        <f>IF('વિદ્યાર્થી માહિતી'!C48="","",'વિદ્યાર્થી માહિતી'!G48)</f>
        <v/>
      </c>
      <c r="E51" s="42" t="str">
        <f>IF('વિદ્યાર્થી માહિતી'!C48="","",'વિદ્યાર્થી માહિતી'!H48)</f>
        <v/>
      </c>
      <c r="F51" s="34"/>
      <c r="G51" s="34"/>
      <c r="H51" s="34"/>
      <c r="I51" s="34"/>
      <c r="J51" s="34"/>
      <c r="K51" s="34"/>
      <c r="L51" s="34"/>
      <c r="M51" s="148" t="str">
        <f t="shared" si="2"/>
        <v/>
      </c>
      <c r="N51" s="43" t="str">
        <f t="shared" si="3"/>
        <v/>
      </c>
      <c r="O51" s="43" t="str">
        <f t="shared" si="18"/>
        <v/>
      </c>
      <c r="P51" s="129" t="str">
        <f t="shared" si="19"/>
        <v/>
      </c>
      <c r="Q51" s="45" t="str">
        <f>IF('વિદ્યાર્થી માહિતી'!C48="","",'વિદ્યાર્થી માહિતી'!G48)</f>
        <v/>
      </c>
      <c r="R51" s="388" t="str">
        <f t="shared" si="4"/>
        <v/>
      </c>
      <c r="AR51" s="145">
        <v>44</v>
      </c>
    </row>
    <row r="52" spans="1:44" ht="23.25" customHeight="1" x14ac:dyDescent="0.2">
      <c r="A52" s="41">
        <f>IF('વિદ્યાર્થી માહિતી'!A49="","",'વિદ્યાર્થી માહિતી'!A49)</f>
        <v>48</v>
      </c>
      <c r="B52" s="121" t="str">
        <f>IF('વિદ્યાર્થી માહિતી'!B49="","",'વિદ્યાર્થી માહિતી'!B49)</f>
        <v/>
      </c>
      <c r="C52" s="42" t="str">
        <f>IF('વિદ્યાર્થી માહિતી'!C49="","",'વિદ્યાર્થી માહિતી'!C49)</f>
        <v/>
      </c>
      <c r="D52" s="42" t="str">
        <f>IF('વિદ્યાર્થી માહિતી'!C49="","",'વિદ્યાર્થી માહિતી'!G49)</f>
        <v/>
      </c>
      <c r="E52" s="42" t="str">
        <f>IF('વિદ્યાર્થી માહિતી'!C49="","",'વિદ્યાર્થી માહિતી'!H49)</f>
        <v/>
      </c>
      <c r="F52" s="34"/>
      <c r="G52" s="34"/>
      <c r="H52" s="34"/>
      <c r="I52" s="34"/>
      <c r="J52" s="34"/>
      <c r="K52" s="34"/>
      <c r="L52" s="34"/>
      <c r="M52" s="148" t="str">
        <f t="shared" si="2"/>
        <v/>
      </c>
      <c r="N52" s="43" t="str">
        <f t="shared" si="3"/>
        <v/>
      </c>
      <c r="O52" s="43" t="str">
        <f t="shared" si="18"/>
        <v/>
      </c>
      <c r="P52" s="129" t="str">
        <f t="shared" si="19"/>
        <v/>
      </c>
      <c r="Q52" s="45" t="str">
        <f>IF('વિદ્યાર્થી માહિતી'!C49="","",'વિદ્યાર્થી માહિતી'!G49)</f>
        <v/>
      </c>
      <c r="R52" s="388" t="str">
        <f t="shared" si="4"/>
        <v/>
      </c>
      <c r="AR52" s="145">
        <v>45</v>
      </c>
    </row>
    <row r="53" spans="1:44" ht="23.25" customHeight="1" x14ac:dyDescent="0.2">
      <c r="A53" s="41">
        <f>IF('વિદ્યાર્થી માહિતી'!A50="","",'વિદ્યાર્થી માહિતી'!A50)</f>
        <v>49</v>
      </c>
      <c r="B53" s="121" t="str">
        <f>IF('વિદ્યાર્થી માહિતી'!B50="","",'વિદ્યાર્થી માહિતી'!B50)</f>
        <v/>
      </c>
      <c r="C53" s="42" t="str">
        <f>IF('વિદ્યાર્થી માહિતી'!C50="","",'વિદ્યાર્થી માહિતી'!C50)</f>
        <v/>
      </c>
      <c r="D53" s="42" t="str">
        <f>IF('વિદ્યાર્થી માહિતી'!C50="","",'વિદ્યાર્થી માહિતી'!G50)</f>
        <v/>
      </c>
      <c r="E53" s="42" t="str">
        <f>IF('વિદ્યાર્થી માહિતી'!C50="","",'વિદ્યાર્થી માહિતી'!H50)</f>
        <v/>
      </c>
      <c r="F53" s="34"/>
      <c r="G53" s="34"/>
      <c r="H53" s="34"/>
      <c r="I53" s="34"/>
      <c r="J53" s="34"/>
      <c r="K53" s="34"/>
      <c r="L53" s="34"/>
      <c r="M53" s="148" t="str">
        <f t="shared" si="2"/>
        <v/>
      </c>
      <c r="N53" s="43" t="str">
        <f t="shared" si="3"/>
        <v/>
      </c>
      <c r="O53" s="43" t="str">
        <f t="shared" si="18"/>
        <v/>
      </c>
      <c r="P53" s="129" t="str">
        <f t="shared" si="19"/>
        <v/>
      </c>
      <c r="Q53" s="45" t="str">
        <f>IF('વિદ્યાર્થી માહિતી'!C50="","",'વિદ્યાર્થી માહિતી'!G50)</f>
        <v/>
      </c>
      <c r="R53" s="388" t="str">
        <f t="shared" si="4"/>
        <v/>
      </c>
      <c r="AR53" s="145">
        <v>46</v>
      </c>
    </row>
    <row r="54" spans="1:44" ht="23.25" customHeight="1" x14ac:dyDescent="0.2">
      <c r="A54" s="41">
        <f>IF('વિદ્યાર્થી માહિતી'!A51="","",'વિદ્યાર્થી માહિતી'!A51)</f>
        <v>50</v>
      </c>
      <c r="B54" s="121" t="str">
        <f>IF('વિદ્યાર્થી માહિતી'!B51="","",'વિદ્યાર્થી માહિતી'!B51)</f>
        <v/>
      </c>
      <c r="C54" s="42" t="str">
        <f>IF('વિદ્યાર્થી માહિતી'!C51="","",'વિદ્યાર્થી માહિતી'!C51)</f>
        <v/>
      </c>
      <c r="D54" s="42" t="str">
        <f>IF('વિદ્યાર્થી માહિતી'!C51="","",'વિદ્યાર્થી માહિતી'!G51)</f>
        <v/>
      </c>
      <c r="E54" s="42" t="str">
        <f>IF('વિદ્યાર્થી માહિતી'!C51="","",'વિદ્યાર્થી માહિતી'!H51)</f>
        <v/>
      </c>
      <c r="F54" s="34"/>
      <c r="G54" s="34"/>
      <c r="H54" s="34"/>
      <c r="I54" s="34"/>
      <c r="J54" s="34"/>
      <c r="K54" s="34"/>
      <c r="L54" s="34"/>
      <c r="M54" s="148" t="str">
        <f t="shared" si="2"/>
        <v/>
      </c>
      <c r="N54" s="43" t="str">
        <f t="shared" si="3"/>
        <v/>
      </c>
      <c r="O54" s="43" t="str">
        <f t="shared" si="18"/>
        <v/>
      </c>
      <c r="P54" s="129" t="str">
        <f t="shared" si="19"/>
        <v/>
      </c>
      <c r="Q54" s="45" t="str">
        <f>IF('વિદ્યાર્થી માહિતી'!C51="","",'વિદ્યાર્થી માહિતી'!G51)</f>
        <v/>
      </c>
      <c r="R54" s="388" t="str">
        <f t="shared" si="4"/>
        <v/>
      </c>
      <c r="AR54" s="145">
        <v>47</v>
      </c>
    </row>
    <row r="55" spans="1:44" ht="23.25" customHeight="1" x14ac:dyDescent="0.2">
      <c r="A55" s="41">
        <f>IF('વિદ્યાર્થી માહિતી'!A52="","",'વિદ્યાર્થી માહિતી'!A52)</f>
        <v>51</v>
      </c>
      <c r="B55" s="121" t="str">
        <f>IF('વિદ્યાર્થી માહિતી'!B52="","",'વિદ્યાર્થી માહિતી'!B52)</f>
        <v/>
      </c>
      <c r="C55" s="42" t="str">
        <f>IF('વિદ્યાર્થી માહિતી'!C52="","",'વિદ્યાર્થી માહિતી'!C52)</f>
        <v/>
      </c>
      <c r="D55" s="42" t="str">
        <f>IF('વિદ્યાર્થી માહિતી'!C52="","",'વિદ્યાર્થી માહિતી'!G52)</f>
        <v/>
      </c>
      <c r="E55" s="42" t="str">
        <f>IF('વિદ્યાર્થી માહિતી'!C52="","",'વિદ્યાર્થી માહિતી'!H52)</f>
        <v/>
      </c>
      <c r="F55" s="34"/>
      <c r="G55" s="34"/>
      <c r="H55" s="34"/>
      <c r="I55" s="34"/>
      <c r="J55" s="34"/>
      <c r="K55" s="34"/>
      <c r="L55" s="34"/>
      <c r="M55" s="148" t="str">
        <f t="shared" si="2"/>
        <v/>
      </c>
      <c r="N55" s="43" t="str">
        <f t="shared" si="3"/>
        <v/>
      </c>
      <c r="O55" s="43" t="str">
        <f t="shared" si="18"/>
        <v/>
      </c>
      <c r="P55" s="129" t="str">
        <f t="shared" si="19"/>
        <v/>
      </c>
      <c r="Q55" s="45" t="str">
        <f>IF('વિદ્યાર્થી માહિતી'!C52="","",'વિદ્યાર્થી માહિતી'!G52)</f>
        <v/>
      </c>
      <c r="R55" s="388" t="str">
        <f t="shared" si="4"/>
        <v/>
      </c>
      <c r="AR55" s="145">
        <v>48</v>
      </c>
    </row>
    <row r="56" spans="1:44" ht="23.25" customHeight="1" x14ac:dyDescent="0.2">
      <c r="A56" s="41">
        <f>IF('વિદ્યાર્થી માહિતી'!A53="","",'વિદ્યાર્થી માહિતી'!A53)</f>
        <v>52</v>
      </c>
      <c r="B56" s="121" t="str">
        <f>IF('વિદ્યાર્થી માહિતી'!B53="","",'વિદ્યાર્થી માહિતી'!B53)</f>
        <v/>
      </c>
      <c r="C56" s="42" t="str">
        <f>IF('વિદ્યાર્થી માહિતી'!C53="","",'વિદ્યાર્થી માહિતી'!C53)</f>
        <v/>
      </c>
      <c r="D56" s="42" t="str">
        <f>IF('વિદ્યાર્થી માહિતી'!C53="","",'વિદ્યાર્થી માહિતી'!G53)</f>
        <v/>
      </c>
      <c r="E56" s="42" t="str">
        <f>IF('વિદ્યાર્થી માહિતી'!C53="","",'વિદ્યાર્થી માહિતી'!H53)</f>
        <v/>
      </c>
      <c r="F56" s="34"/>
      <c r="G56" s="34"/>
      <c r="H56" s="34"/>
      <c r="I56" s="34"/>
      <c r="J56" s="34"/>
      <c r="K56" s="34"/>
      <c r="L56" s="34"/>
      <c r="M56" s="148" t="str">
        <f t="shared" si="2"/>
        <v/>
      </c>
      <c r="N56" s="43" t="str">
        <f t="shared" si="3"/>
        <v/>
      </c>
      <c r="O56" s="43" t="str">
        <f t="shared" si="18"/>
        <v/>
      </c>
      <c r="P56" s="129" t="str">
        <f t="shared" si="19"/>
        <v/>
      </c>
      <c r="Q56" s="45" t="str">
        <f>IF('વિદ્યાર્થી માહિતી'!C53="","",'વિદ્યાર્થી માહિતી'!G53)</f>
        <v/>
      </c>
      <c r="R56" s="388" t="str">
        <f t="shared" si="4"/>
        <v/>
      </c>
      <c r="AR56" s="145">
        <v>49</v>
      </c>
    </row>
    <row r="57" spans="1:44" ht="23.25" customHeight="1" x14ac:dyDescent="0.2">
      <c r="A57" s="41">
        <f>IF('વિદ્યાર્થી માહિતી'!A54="","",'વિદ્યાર્થી માહિતી'!A54)</f>
        <v>53</v>
      </c>
      <c r="B57" s="121" t="str">
        <f>IF('વિદ્યાર્થી માહિતી'!B54="","",'વિદ્યાર્થી માહિતી'!B54)</f>
        <v/>
      </c>
      <c r="C57" s="42" t="str">
        <f>IF('વિદ્યાર્થી માહિતી'!C54="","",'વિદ્યાર્થી માહિતી'!C54)</f>
        <v/>
      </c>
      <c r="D57" s="42" t="str">
        <f>IF('વિદ્યાર્થી માહિતી'!C54="","",'વિદ્યાર્થી માહિતી'!G54)</f>
        <v/>
      </c>
      <c r="E57" s="42" t="str">
        <f>IF('વિદ્યાર્થી માહિતી'!C54="","",'વિદ્યાર્થી માહિતી'!H54)</f>
        <v/>
      </c>
      <c r="F57" s="34"/>
      <c r="G57" s="34"/>
      <c r="H57" s="34"/>
      <c r="I57" s="34"/>
      <c r="J57" s="34"/>
      <c r="K57" s="34"/>
      <c r="L57" s="34"/>
      <c r="M57" s="148" t="str">
        <f t="shared" si="2"/>
        <v/>
      </c>
      <c r="N57" s="43" t="str">
        <f t="shared" si="3"/>
        <v/>
      </c>
      <c r="O57" s="43" t="str">
        <f t="shared" si="18"/>
        <v/>
      </c>
      <c r="P57" s="129" t="str">
        <f t="shared" si="19"/>
        <v/>
      </c>
      <c r="Q57" s="45" t="str">
        <f>IF('વિદ્યાર્થી માહિતી'!C54="","",'વિદ્યાર્થી માહિતી'!G54)</f>
        <v/>
      </c>
      <c r="R57" s="388" t="str">
        <f t="shared" si="4"/>
        <v/>
      </c>
      <c r="AR57" s="145">
        <v>50</v>
      </c>
    </row>
    <row r="58" spans="1:44" ht="23.25" customHeight="1" x14ac:dyDescent="0.2">
      <c r="A58" s="41">
        <f>IF('વિદ્યાર્થી માહિતી'!A55="","",'વિદ્યાર્થી માહિતી'!A55)</f>
        <v>54</v>
      </c>
      <c r="B58" s="121" t="str">
        <f>IF('વિદ્યાર્થી માહિતી'!B55="","",'વિદ્યાર્થી માહિતી'!B55)</f>
        <v/>
      </c>
      <c r="C58" s="42" t="str">
        <f>IF('વિદ્યાર્થી માહિતી'!C55="","",'વિદ્યાર્થી માહિતી'!C55)</f>
        <v/>
      </c>
      <c r="D58" s="42" t="str">
        <f>IF('વિદ્યાર્થી માહિતી'!C55="","",'વિદ્યાર્થી માહિતી'!G55)</f>
        <v/>
      </c>
      <c r="E58" s="42" t="str">
        <f>IF('વિદ્યાર્થી માહિતી'!C55="","",'વિદ્યાર્થી માહિતી'!H55)</f>
        <v/>
      </c>
      <c r="F58" s="34"/>
      <c r="G58" s="34"/>
      <c r="H58" s="34"/>
      <c r="I58" s="34"/>
      <c r="J58" s="34"/>
      <c r="K58" s="34"/>
      <c r="L58" s="34"/>
      <c r="M58" s="148" t="str">
        <f t="shared" si="2"/>
        <v/>
      </c>
      <c r="N58" s="43" t="str">
        <f t="shared" si="3"/>
        <v/>
      </c>
      <c r="O58" s="43" t="str">
        <f t="shared" si="18"/>
        <v/>
      </c>
      <c r="P58" s="129" t="str">
        <f t="shared" si="19"/>
        <v/>
      </c>
      <c r="Q58" s="45" t="str">
        <f>IF('વિદ્યાર્થી માહિતી'!C55="","",'વિદ્યાર્થી માહિતી'!G55)</f>
        <v/>
      </c>
      <c r="R58" s="388" t="str">
        <f t="shared" si="4"/>
        <v/>
      </c>
    </row>
    <row r="59" spans="1:44" ht="23.25" customHeight="1" x14ac:dyDescent="0.2">
      <c r="A59" s="41">
        <f>IF('વિદ્યાર્થી માહિતી'!A56="","",'વિદ્યાર્થી માહિતી'!A56)</f>
        <v>55</v>
      </c>
      <c r="B59" s="121" t="str">
        <f>IF('વિદ્યાર્થી માહિતી'!B56="","",'વિદ્યાર્થી માહિતી'!B56)</f>
        <v/>
      </c>
      <c r="C59" s="42" t="str">
        <f>IF('વિદ્યાર્થી માહિતી'!C56="","",'વિદ્યાર્થી માહિતી'!C56)</f>
        <v/>
      </c>
      <c r="D59" s="42" t="str">
        <f>IF('વિદ્યાર્થી માહિતી'!C56="","",'વિદ્યાર્થી માહિતી'!G56)</f>
        <v/>
      </c>
      <c r="E59" s="42" t="str">
        <f>IF('વિદ્યાર્થી માહિતી'!C56="","",'વિદ્યાર્થી માહિતી'!H56)</f>
        <v/>
      </c>
      <c r="F59" s="34"/>
      <c r="G59" s="34"/>
      <c r="H59" s="34"/>
      <c r="I59" s="34"/>
      <c r="J59" s="34"/>
      <c r="K59" s="34"/>
      <c r="L59" s="34"/>
      <c r="M59" s="148" t="str">
        <f t="shared" si="2"/>
        <v/>
      </c>
      <c r="N59" s="43" t="str">
        <f t="shared" si="3"/>
        <v/>
      </c>
      <c r="O59" s="43" t="str">
        <f t="shared" si="18"/>
        <v/>
      </c>
      <c r="P59" s="129" t="str">
        <f t="shared" si="19"/>
        <v/>
      </c>
      <c r="Q59" s="45" t="str">
        <f>IF('વિદ્યાર્થી માહિતી'!C56="","",'વિદ્યાર્થી માહિતી'!G56)</f>
        <v/>
      </c>
      <c r="R59" s="388" t="str">
        <f t="shared" si="4"/>
        <v/>
      </c>
    </row>
    <row r="60" spans="1:44" ht="23.25" customHeight="1" x14ac:dyDescent="0.2">
      <c r="A60" s="41">
        <f>IF('વિદ્યાર્થી માહિતી'!A57="","",'વિદ્યાર્થી માહિતી'!A57)</f>
        <v>56</v>
      </c>
      <c r="B60" s="121" t="str">
        <f>IF('વિદ્યાર્થી માહિતી'!B57="","",'વિદ્યાર્થી માહિતી'!B57)</f>
        <v/>
      </c>
      <c r="C60" s="42" t="str">
        <f>IF('વિદ્યાર્થી માહિતી'!C57="","",'વિદ્યાર્થી માહિતી'!C57)</f>
        <v/>
      </c>
      <c r="D60" s="42" t="str">
        <f>IF('વિદ્યાર્થી માહિતી'!C57="","",'વિદ્યાર્થી માહિતી'!G57)</f>
        <v/>
      </c>
      <c r="E60" s="42" t="str">
        <f>IF('વિદ્યાર્થી માહિતી'!C57="","",'વિદ્યાર્થી માહિતી'!H57)</f>
        <v/>
      </c>
      <c r="F60" s="34"/>
      <c r="G60" s="34"/>
      <c r="H60" s="34"/>
      <c r="I60" s="34"/>
      <c r="J60" s="34"/>
      <c r="K60" s="34"/>
      <c r="L60" s="34"/>
      <c r="M60" s="148" t="str">
        <f t="shared" si="2"/>
        <v/>
      </c>
      <c r="N60" s="43" t="str">
        <f t="shared" si="3"/>
        <v/>
      </c>
      <c r="O60" s="43" t="str">
        <f t="shared" si="18"/>
        <v/>
      </c>
      <c r="P60" s="129" t="str">
        <f t="shared" si="19"/>
        <v/>
      </c>
      <c r="Q60" s="45" t="str">
        <f>IF('વિદ્યાર્થી માહિતી'!C57="","",'વિદ્યાર્થી માહિતી'!G57)</f>
        <v/>
      </c>
      <c r="R60" s="388" t="str">
        <f t="shared" si="4"/>
        <v/>
      </c>
    </row>
    <row r="61" spans="1:44" ht="23.25" customHeight="1" x14ac:dyDescent="0.2">
      <c r="A61" s="41">
        <f>IF('વિદ્યાર્થી માહિતી'!A58="","",'વિદ્યાર્થી માહિતી'!A58)</f>
        <v>57</v>
      </c>
      <c r="B61" s="121" t="str">
        <f>IF('વિદ્યાર્થી માહિતી'!B58="","",'વિદ્યાર્થી માહિતી'!B58)</f>
        <v/>
      </c>
      <c r="C61" s="42" t="str">
        <f>IF('વિદ્યાર્થી માહિતી'!C58="","",'વિદ્યાર્થી માહિતી'!C58)</f>
        <v/>
      </c>
      <c r="D61" s="42" t="str">
        <f>IF('વિદ્યાર્થી માહિતી'!C58="","",'વિદ્યાર્થી માહિતી'!G58)</f>
        <v/>
      </c>
      <c r="E61" s="42" t="str">
        <f>IF('વિદ્યાર્થી માહિતી'!C58="","",'વિદ્યાર્થી માહિતી'!H58)</f>
        <v/>
      </c>
      <c r="F61" s="34"/>
      <c r="G61" s="34"/>
      <c r="H61" s="34"/>
      <c r="I61" s="34"/>
      <c r="J61" s="34"/>
      <c r="K61" s="34"/>
      <c r="L61" s="34"/>
      <c r="M61" s="148" t="str">
        <f t="shared" si="2"/>
        <v/>
      </c>
      <c r="N61" s="43" t="str">
        <f t="shared" si="3"/>
        <v/>
      </c>
      <c r="O61" s="43" t="str">
        <f t="shared" si="18"/>
        <v/>
      </c>
      <c r="P61" s="129" t="str">
        <f t="shared" si="19"/>
        <v/>
      </c>
      <c r="Q61" s="45" t="str">
        <f>IF('વિદ્યાર્થી માહિતી'!C58="","",'વિદ્યાર્થી માહિતી'!G58)</f>
        <v/>
      </c>
      <c r="R61" s="388" t="str">
        <f t="shared" si="4"/>
        <v/>
      </c>
    </row>
    <row r="62" spans="1:44" ht="23.25" customHeight="1" x14ac:dyDescent="0.2">
      <c r="A62" s="41">
        <f>IF('વિદ્યાર્થી માહિતી'!A59="","",'વિદ્યાર્થી માહિતી'!A59)</f>
        <v>58</v>
      </c>
      <c r="B62" s="121" t="str">
        <f>IF('વિદ્યાર્થી માહિતી'!B59="","",'વિદ્યાર્થી માહિતી'!B59)</f>
        <v/>
      </c>
      <c r="C62" s="42" t="str">
        <f>IF('વિદ્યાર્થી માહિતી'!C59="","",'વિદ્યાર્થી માહિતી'!C59)</f>
        <v/>
      </c>
      <c r="D62" s="42" t="str">
        <f>IF('વિદ્યાર્થી માહિતી'!C59="","",'વિદ્યાર્થી માહિતી'!G59)</f>
        <v/>
      </c>
      <c r="E62" s="42" t="str">
        <f>IF('વિદ્યાર્થી માહિતી'!C59="","",'વિદ્યાર્થી માહિતી'!H59)</f>
        <v/>
      </c>
      <c r="F62" s="34"/>
      <c r="G62" s="34"/>
      <c r="H62" s="34"/>
      <c r="I62" s="34"/>
      <c r="J62" s="34"/>
      <c r="K62" s="34"/>
      <c r="L62" s="34"/>
      <c r="M62" s="148" t="str">
        <f t="shared" si="2"/>
        <v/>
      </c>
      <c r="N62" s="43" t="str">
        <f t="shared" si="3"/>
        <v/>
      </c>
      <c r="O62" s="43" t="str">
        <f t="shared" si="18"/>
        <v/>
      </c>
      <c r="P62" s="129" t="str">
        <f t="shared" si="19"/>
        <v/>
      </c>
      <c r="Q62" s="45" t="str">
        <f>IF('વિદ્યાર્થી માહિતી'!C59="","",'વિદ્યાર્થી માહિતી'!G59)</f>
        <v/>
      </c>
      <c r="R62" s="388" t="str">
        <f t="shared" si="4"/>
        <v/>
      </c>
    </row>
    <row r="63" spans="1:44" ht="23.25" customHeight="1" x14ac:dyDescent="0.2">
      <c r="A63" s="41">
        <f>IF('વિદ્યાર્થી માહિતી'!A60="","",'વિદ્યાર્થી માહિતી'!A60)</f>
        <v>59</v>
      </c>
      <c r="B63" s="121" t="str">
        <f>IF('વિદ્યાર્થી માહિતી'!B60="","",'વિદ્યાર્થી માહિતી'!B60)</f>
        <v/>
      </c>
      <c r="C63" s="42" t="str">
        <f>IF('વિદ્યાર્થી માહિતી'!C60="","",'વિદ્યાર્થી માહિતી'!C60)</f>
        <v/>
      </c>
      <c r="D63" s="42" t="str">
        <f>IF('વિદ્યાર્થી માહિતી'!C60="","",'વિદ્યાર્થી માહિતી'!G60)</f>
        <v/>
      </c>
      <c r="E63" s="42" t="str">
        <f>IF('વિદ્યાર્થી માહિતી'!C60="","",'વિદ્યાર્થી માહિતી'!H60)</f>
        <v/>
      </c>
      <c r="F63" s="34"/>
      <c r="G63" s="34"/>
      <c r="H63" s="34"/>
      <c r="I63" s="34"/>
      <c r="J63" s="34"/>
      <c r="K63" s="34"/>
      <c r="L63" s="34"/>
      <c r="M63" s="148" t="str">
        <f t="shared" si="2"/>
        <v/>
      </c>
      <c r="N63" s="43" t="str">
        <f t="shared" si="3"/>
        <v/>
      </c>
      <c r="O63" s="43" t="str">
        <f t="shared" si="18"/>
        <v/>
      </c>
      <c r="P63" s="129" t="str">
        <f t="shared" si="19"/>
        <v/>
      </c>
      <c r="Q63" s="45" t="str">
        <f>IF('વિદ્યાર્થી માહિતી'!C60="","",'વિદ્યાર્થી માહિતી'!G60)</f>
        <v/>
      </c>
      <c r="R63" s="388" t="str">
        <f t="shared" si="4"/>
        <v/>
      </c>
    </row>
    <row r="64" spans="1:44" ht="23.25" customHeight="1" x14ac:dyDescent="0.2">
      <c r="A64" s="41">
        <f>IF('વિદ્યાર્થી માહિતી'!A61="","",'વિદ્યાર્થી માહિતી'!A61)</f>
        <v>60</v>
      </c>
      <c r="B64" s="121" t="str">
        <f>IF('વિદ્યાર્થી માહિતી'!B61="","",'વિદ્યાર્થી માહિતી'!B61)</f>
        <v/>
      </c>
      <c r="C64" s="42" t="str">
        <f>IF('વિદ્યાર્થી માહિતી'!C61="","",'વિદ્યાર્થી માહિતી'!C61)</f>
        <v/>
      </c>
      <c r="D64" s="42" t="str">
        <f>IF('વિદ્યાર્થી માહિતી'!C61="","",'વિદ્યાર્થી માહિતી'!G61)</f>
        <v/>
      </c>
      <c r="E64" s="42" t="str">
        <f>IF('વિદ્યાર્થી માહિતી'!C61="","",'વિદ્યાર્થી માહિતી'!H61)</f>
        <v/>
      </c>
      <c r="F64" s="34"/>
      <c r="G64" s="34"/>
      <c r="H64" s="34"/>
      <c r="I64" s="34"/>
      <c r="J64" s="34"/>
      <c r="K64" s="34"/>
      <c r="L64" s="34"/>
      <c r="M64" s="148" t="str">
        <f t="shared" si="2"/>
        <v/>
      </c>
      <c r="N64" s="43" t="str">
        <f t="shared" si="3"/>
        <v/>
      </c>
      <c r="O64" s="43" t="str">
        <f t="shared" si="18"/>
        <v/>
      </c>
      <c r="P64" s="129" t="str">
        <f t="shared" si="19"/>
        <v/>
      </c>
      <c r="Q64" s="45" t="str">
        <f>IF('વિદ્યાર્થી માહિતી'!C61="","",'વિદ્યાર્થી માહિતી'!G61)</f>
        <v/>
      </c>
      <c r="R64" s="388" t="str">
        <f t="shared" si="4"/>
        <v/>
      </c>
    </row>
    <row r="65" spans="1:18" ht="23.25" customHeight="1" x14ac:dyDescent="0.2">
      <c r="A65" s="41">
        <f>IF('વિદ્યાર્થી માહિતી'!A62="","",'વિદ્યાર્થી માહિતી'!A62)</f>
        <v>61</v>
      </c>
      <c r="B65" s="121" t="str">
        <f>IF('વિદ્યાર્થી માહિતી'!B62="","",'વિદ્યાર્થી માહિતી'!B62)</f>
        <v/>
      </c>
      <c r="C65" s="42" t="str">
        <f>IF('વિદ્યાર્થી માહિતી'!C62="","",'વિદ્યાર્થી માહિતી'!C62)</f>
        <v/>
      </c>
      <c r="D65" s="42" t="str">
        <f>IF('વિદ્યાર્થી માહિતી'!C62="","",'વિદ્યાર્થી માહિતી'!G62)</f>
        <v/>
      </c>
      <c r="E65" s="42" t="str">
        <f>IF('વિદ્યાર્થી માહિતી'!C62="","",'વિદ્યાર્થી માહિતી'!H62)</f>
        <v/>
      </c>
      <c r="F65" s="34"/>
      <c r="G65" s="34"/>
      <c r="H65" s="34"/>
      <c r="I65" s="34"/>
      <c r="J65" s="34"/>
      <c r="K65" s="34"/>
      <c r="L65" s="34"/>
      <c r="M65" s="148" t="str">
        <f t="shared" si="2"/>
        <v/>
      </c>
      <c r="N65" s="43" t="str">
        <f t="shared" si="3"/>
        <v/>
      </c>
      <c r="O65" s="43" t="str">
        <f t="shared" si="18"/>
        <v/>
      </c>
      <c r="P65" s="129" t="str">
        <f t="shared" si="19"/>
        <v/>
      </c>
      <c r="Q65" s="45" t="str">
        <f>IF('વિદ્યાર્થી માહિતી'!C62="","",'વિદ્યાર્થી માહિતી'!G62)</f>
        <v/>
      </c>
      <c r="R65" s="388" t="str">
        <f t="shared" si="4"/>
        <v/>
      </c>
    </row>
    <row r="66" spans="1:18" ht="23.25" customHeight="1" x14ac:dyDescent="0.2">
      <c r="A66" s="41">
        <f>IF('વિદ્યાર્થી માહિતી'!A63="","",'વિદ્યાર્થી માહિતી'!A63)</f>
        <v>62</v>
      </c>
      <c r="B66" s="121" t="str">
        <f>IF('વિદ્યાર્થી માહિતી'!B63="","",'વિદ્યાર્થી માહિતી'!B63)</f>
        <v/>
      </c>
      <c r="C66" s="42" t="str">
        <f>IF('વિદ્યાર્થી માહિતી'!C63="","",'વિદ્યાર્થી માહિતી'!C63)</f>
        <v/>
      </c>
      <c r="D66" s="42" t="str">
        <f>IF('વિદ્યાર્થી માહિતી'!C63="","",'વિદ્યાર્થી માહિતી'!G63)</f>
        <v/>
      </c>
      <c r="E66" s="42" t="str">
        <f>IF('વિદ્યાર્થી માહિતી'!C63="","",'વિદ્યાર્થી માહિતી'!H63)</f>
        <v/>
      </c>
      <c r="F66" s="34"/>
      <c r="G66" s="34"/>
      <c r="H66" s="34"/>
      <c r="I66" s="34"/>
      <c r="J66" s="34"/>
      <c r="K66" s="34"/>
      <c r="L66" s="34"/>
      <c r="M66" s="148" t="str">
        <f t="shared" si="2"/>
        <v/>
      </c>
      <c r="N66" s="43" t="str">
        <f t="shared" si="3"/>
        <v/>
      </c>
      <c r="O66" s="43" t="str">
        <f t="shared" si="18"/>
        <v/>
      </c>
      <c r="P66" s="129" t="str">
        <f t="shared" si="19"/>
        <v/>
      </c>
      <c r="Q66" s="45" t="str">
        <f>IF('વિદ્યાર્થી માહિતી'!C63="","",'વિદ્યાર્થી માહિતી'!G63)</f>
        <v/>
      </c>
      <c r="R66" s="388" t="str">
        <f t="shared" si="4"/>
        <v/>
      </c>
    </row>
    <row r="67" spans="1:18" ht="23.25" customHeight="1" x14ac:dyDescent="0.2">
      <c r="A67" s="41">
        <f>IF('વિદ્યાર્થી માહિતી'!A64="","",'વિદ્યાર્થી માહિતી'!A64)</f>
        <v>63</v>
      </c>
      <c r="B67" s="121" t="str">
        <f>IF('વિદ્યાર્થી માહિતી'!B64="","",'વિદ્યાર્થી માહિતી'!B64)</f>
        <v/>
      </c>
      <c r="C67" s="42" t="str">
        <f>IF('વિદ્યાર્થી માહિતી'!C64="","",'વિદ્યાર્થી માહિતી'!C64)</f>
        <v/>
      </c>
      <c r="D67" s="42" t="str">
        <f>IF('વિદ્યાર્થી માહિતી'!C64="","",'વિદ્યાર્થી માહિતી'!G64)</f>
        <v/>
      </c>
      <c r="E67" s="42" t="str">
        <f>IF('વિદ્યાર્થી માહિતી'!C64="","",'વિદ્યાર્થી માહિતી'!H64)</f>
        <v/>
      </c>
      <c r="F67" s="34"/>
      <c r="G67" s="34"/>
      <c r="H67" s="34"/>
      <c r="I67" s="34"/>
      <c r="J67" s="34"/>
      <c r="K67" s="34"/>
      <c r="L67" s="34"/>
      <c r="M67" s="148" t="str">
        <f t="shared" si="2"/>
        <v/>
      </c>
      <c r="N67" s="43" t="str">
        <f t="shared" si="3"/>
        <v/>
      </c>
      <c r="O67" s="43" t="str">
        <f t="shared" si="18"/>
        <v/>
      </c>
      <c r="P67" s="129" t="str">
        <f t="shared" si="19"/>
        <v/>
      </c>
      <c r="Q67" s="45" t="str">
        <f>IF('વિદ્યાર્થી માહિતી'!C64="","",'વિદ્યાર્થી માહિતી'!G64)</f>
        <v/>
      </c>
      <c r="R67" s="388" t="str">
        <f t="shared" si="4"/>
        <v/>
      </c>
    </row>
    <row r="68" spans="1:18" ht="23.25" customHeight="1" x14ac:dyDescent="0.2">
      <c r="A68" s="41">
        <f>IF('વિદ્યાર્થી માહિતી'!A65="","",'વિદ્યાર્થી માહિતી'!A65)</f>
        <v>64</v>
      </c>
      <c r="B68" s="121" t="str">
        <f>IF('વિદ્યાર્થી માહિતી'!B65="","",'વિદ્યાર્થી માહિતી'!B65)</f>
        <v/>
      </c>
      <c r="C68" s="42" t="str">
        <f>IF('વિદ્યાર્થી માહિતી'!C65="","",'વિદ્યાર્થી માહિતી'!C65)</f>
        <v/>
      </c>
      <c r="D68" s="42" t="str">
        <f>IF('વિદ્યાર્થી માહિતી'!C65="","",'વિદ્યાર્થી માહિતી'!G65)</f>
        <v/>
      </c>
      <c r="E68" s="42" t="str">
        <f>IF('વિદ્યાર્થી માહિતી'!C65="","",'વિદ્યાર્થી માહિતી'!H65)</f>
        <v/>
      </c>
      <c r="F68" s="34"/>
      <c r="G68" s="34"/>
      <c r="H68" s="34"/>
      <c r="I68" s="34"/>
      <c r="J68" s="34"/>
      <c r="K68" s="34"/>
      <c r="L68" s="34"/>
      <c r="M68" s="148" t="str">
        <f t="shared" si="2"/>
        <v/>
      </c>
      <c r="N68" s="43" t="str">
        <f t="shared" si="3"/>
        <v/>
      </c>
      <c r="O68" s="43" t="str">
        <f t="shared" si="18"/>
        <v/>
      </c>
      <c r="P68" s="129" t="str">
        <f t="shared" si="19"/>
        <v/>
      </c>
      <c r="Q68" s="45" t="str">
        <f>IF('વિદ્યાર્થી માહિતી'!C65="","",'વિદ્યાર્થી માહિતી'!G65)</f>
        <v/>
      </c>
      <c r="R68" s="388" t="str">
        <f t="shared" si="4"/>
        <v/>
      </c>
    </row>
    <row r="69" spans="1:18" ht="23.25" customHeight="1" x14ac:dyDescent="0.2">
      <c r="A69" s="41">
        <f>IF('વિદ્યાર્થી માહિતી'!A66="","",'વિદ્યાર્થી માહિતી'!A66)</f>
        <v>65</v>
      </c>
      <c r="B69" s="121" t="str">
        <f>IF('વિદ્યાર્થી માહિતી'!B66="","",'વિદ્યાર્થી માહિતી'!B66)</f>
        <v/>
      </c>
      <c r="C69" s="42" t="str">
        <f>IF('વિદ્યાર્થી માહિતી'!C66="","",'વિદ્યાર્થી માહિતી'!C66)</f>
        <v/>
      </c>
      <c r="D69" s="42" t="str">
        <f>IF('વિદ્યાર્થી માહિતી'!C66="","",'વિદ્યાર્થી માહિતી'!G66)</f>
        <v/>
      </c>
      <c r="E69" s="42" t="str">
        <f>IF('વિદ્યાર્થી માહિતી'!C66="","",'વિદ્યાર્થી માહિતી'!H66)</f>
        <v/>
      </c>
      <c r="F69" s="34"/>
      <c r="G69" s="34"/>
      <c r="H69" s="34"/>
      <c r="I69" s="34"/>
      <c r="J69" s="34"/>
      <c r="K69" s="34"/>
      <c r="L69" s="34"/>
      <c r="M69" s="148" t="str">
        <f t="shared" si="2"/>
        <v/>
      </c>
      <c r="N69" s="43" t="str">
        <f t="shared" si="3"/>
        <v/>
      </c>
      <c r="O69" s="43" t="str">
        <f t="shared" ref="O69:O100" si="20">IF(N69="પાસ",M69,"")</f>
        <v/>
      </c>
      <c r="P69" s="129" t="str">
        <f t="shared" ref="P69:P100" si="21">IF(C69="","",IF(O69="","NA",RANK(O69,$O$5:$O$104,0)))</f>
        <v/>
      </c>
      <c r="Q69" s="45" t="str">
        <f>IF('વિદ્યાર્થી માહિતી'!C66="","",'વિદ્યાર્થી માહિતી'!G66)</f>
        <v/>
      </c>
      <c r="R69" s="388" t="str">
        <f t="shared" si="4"/>
        <v/>
      </c>
    </row>
    <row r="70" spans="1:18" ht="23.25" customHeight="1" x14ac:dyDescent="0.2">
      <c r="A70" s="41">
        <f>IF('વિદ્યાર્થી માહિતી'!A67="","",'વિદ્યાર્થી માહિતી'!A67)</f>
        <v>66</v>
      </c>
      <c r="B70" s="121" t="str">
        <f>IF('વિદ્યાર્થી માહિતી'!B67="","",'વિદ્યાર્થી માહિતી'!B67)</f>
        <v/>
      </c>
      <c r="C70" s="42" t="str">
        <f>IF('વિદ્યાર્થી માહિતી'!C67="","",'વિદ્યાર્થી માહિતી'!C67)</f>
        <v/>
      </c>
      <c r="D70" s="42" t="str">
        <f>IF('વિદ્યાર્થી માહિતી'!C67="","",'વિદ્યાર્થી માહિતી'!G67)</f>
        <v/>
      </c>
      <c r="E70" s="42" t="str">
        <f>IF('વિદ્યાર્થી માહિતી'!C67="","",'વિદ્યાર્થી માહિતી'!H67)</f>
        <v/>
      </c>
      <c r="F70" s="34"/>
      <c r="G70" s="34"/>
      <c r="H70" s="34"/>
      <c r="I70" s="34"/>
      <c r="J70" s="34"/>
      <c r="K70" s="34"/>
      <c r="L70" s="34"/>
      <c r="M70" s="148" t="str">
        <f t="shared" ref="M70:M104" si="22">IF(C70="","",SUM(F70:L70))</f>
        <v/>
      </c>
      <c r="N70" s="43" t="str">
        <f t="shared" ref="N70:N104" si="23">IF(C70="","",IF(E70="LEFT","NA",IF(OR(F70="AB",G70="AB",H70="AB",I70="AB",J70="AB",K70="AB",L70="AB"),"NA",IF(F70&lt;17,"નાપાસ",IF(G70&lt;17,"નાપાસ",IF(H70&lt;17,"નાપાસ",IF(I70&lt;17,"નાપાસ",IF(J70&lt;17,"નાપાસ",IF(K70&lt;17,"નાપાસ",IF(L70&lt;17,"નાપાસ","પાસ"))))))))))</f>
        <v/>
      </c>
      <c r="O70" s="43" t="str">
        <f t="shared" si="20"/>
        <v/>
      </c>
      <c r="P70" s="129" t="str">
        <f t="shared" si="21"/>
        <v/>
      </c>
      <c r="Q70" s="45" t="str">
        <f>IF('વિદ્યાર્થી માહિતી'!C67="","",'વિદ્યાર્થી માહિતી'!G67)</f>
        <v/>
      </c>
      <c r="R70" s="388" t="str">
        <f t="shared" ref="R70:R104" si="24">IF(C70="","",IF(N70="NA","NA",IF(N70="નાપાસ","NA",(M70*2/7))))</f>
        <v/>
      </c>
    </row>
    <row r="71" spans="1:18" ht="23.25" customHeight="1" x14ac:dyDescent="0.2">
      <c r="A71" s="41">
        <f>IF('વિદ્યાર્થી માહિતી'!A68="","",'વિદ્યાર્થી માહિતી'!A68)</f>
        <v>67</v>
      </c>
      <c r="B71" s="121" t="str">
        <f>IF('વિદ્યાર્થી માહિતી'!B68="","",'વિદ્યાર્થી માહિતી'!B68)</f>
        <v/>
      </c>
      <c r="C71" s="42" t="str">
        <f>IF('વિદ્યાર્થી માહિતી'!C68="","",'વિદ્યાર્થી માહિતી'!C68)</f>
        <v/>
      </c>
      <c r="D71" s="42" t="str">
        <f>IF('વિદ્યાર્થી માહિતી'!C68="","",'વિદ્યાર્થી માહિતી'!G68)</f>
        <v/>
      </c>
      <c r="E71" s="42" t="str">
        <f>IF('વિદ્યાર્થી માહિતી'!C68="","",'વિદ્યાર્થી માહિતી'!H68)</f>
        <v/>
      </c>
      <c r="F71" s="34"/>
      <c r="G71" s="34"/>
      <c r="H71" s="34"/>
      <c r="I71" s="34"/>
      <c r="J71" s="34"/>
      <c r="K71" s="34"/>
      <c r="L71" s="34"/>
      <c r="M71" s="148" t="str">
        <f t="shared" si="22"/>
        <v/>
      </c>
      <c r="N71" s="43" t="str">
        <f t="shared" si="23"/>
        <v/>
      </c>
      <c r="O71" s="43" t="str">
        <f t="shared" si="20"/>
        <v/>
      </c>
      <c r="P71" s="129" t="str">
        <f t="shared" si="21"/>
        <v/>
      </c>
      <c r="Q71" s="45" t="str">
        <f>IF('વિદ્યાર્થી માહિતી'!C68="","",'વિદ્યાર્થી માહિતી'!G68)</f>
        <v/>
      </c>
      <c r="R71" s="388" t="str">
        <f t="shared" si="24"/>
        <v/>
      </c>
    </row>
    <row r="72" spans="1:18" ht="23.25" customHeight="1" x14ac:dyDescent="0.2">
      <c r="A72" s="41">
        <f>IF('વિદ્યાર્થી માહિતી'!A69="","",'વિદ્યાર્થી માહિતી'!A69)</f>
        <v>68</v>
      </c>
      <c r="B72" s="121" t="str">
        <f>IF('વિદ્યાર્થી માહિતી'!B69="","",'વિદ્યાર્થી માહિતી'!B69)</f>
        <v/>
      </c>
      <c r="C72" s="42" t="str">
        <f>IF('વિદ્યાર્થી માહિતી'!C69="","",'વિદ્યાર્થી માહિતી'!C69)</f>
        <v/>
      </c>
      <c r="D72" s="42" t="str">
        <f>IF('વિદ્યાર્થી માહિતી'!C69="","",'વિદ્યાર્થી માહિતી'!G69)</f>
        <v/>
      </c>
      <c r="E72" s="42" t="str">
        <f>IF('વિદ્યાર્થી માહિતી'!C69="","",'વિદ્યાર્થી માહિતી'!H69)</f>
        <v/>
      </c>
      <c r="F72" s="34"/>
      <c r="G72" s="34"/>
      <c r="H72" s="34"/>
      <c r="I72" s="34"/>
      <c r="J72" s="34"/>
      <c r="K72" s="34"/>
      <c r="L72" s="34"/>
      <c r="M72" s="148" t="str">
        <f t="shared" si="22"/>
        <v/>
      </c>
      <c r="N72" s="43" t="str">
        <f t="shared" si="23"/>
        <v/>
      </c>
      <c r="O72" s="43" t="str">
        <f t="shared" si="20"/>
        <v/>
      </c>
      <c r="P72" s="129" t="str">
        <f t="shared" si="21"/>
        <v/>
      </c>
      <c r="Q72" s="45" t="str">
        <f>IF('વિદ્યાર્થી માહિતી'!C69="","",'વિદ્યાર્થી માહિતી'!G69)</f>
        <v/>
      </c>
      <c r="R72" s="388" t="str">
        <f t="shared" si="24"/>
        <v/>
      </c>
    </row>
    <row r="73" spans="1:18" ht="23.25" customHeight="1" x14ac:dyDescent="0.2">
      <c r="A73" s="41">
        <f>IF('વિદ્યાર્થી માહિતી'!A70="","",'વિદ્યાર્થી માહિતી'!A70)</f>
        <v>69</v>
      </c>
      <c r="B73" s="121" t="str">
        <f>IF('વિદ્યાર્થી માહિતી'!B70="","",'વિદ્યાર્થી માહિતી'!B70)</f>
        <v/>
      </c>
      <c r="C73" s="42" t="str">
        <f>IF('વિદ્યાર્થી માહિતી'!C70="","",'વિદ્યાર્થી માહિતી'!C70)</f>
        <v/>
      </c>
      <c r="D73" s="42" t="str">
        <f>IF('વિદ્યાર્થી માહિતી'!C70="","",'વિદ્યાર્થી માહિતી'!G70)</f>
        <v/>
      </c>
      <c r="E73" s="42" t="str">
        <f>IF('વિદ્યાર્થી માહિતી'!C70="","",'વિદ્યાર્થી માહિતી'!H70)</f>
        <v/>
      </c>
      <c r="F73" s="34"/>
      <c r="G73" s="34"/>
      <c r="H73" s="34"/>
      <c r="I73" s="34"/>
      <c r="J73" s="34"/>
      <c r="K73" s="34"/>
      <c r="L73" s="34"/>
      <c r="M73" s="148" t="str">
        <f t="shared" si="22"/>
        <v/>
      </c>
      <c r="N73" s="43" t="str">
        <f t="shared" si="23"/>
        <v/>
      </c>
      <c r="O73" s="43" t="str">
        <f t="shared" si="20"/>
        <v/>
      </c>
      <c r="P73" s="129" t="str">
        <f t="shared" si="21"/>
        <v/>
      </c>
      <c r="Q73" s="45" t="str">
        <f>IF('વિદ્યાર્થી માહિતી'!C70="","",'વિદ્યાર્થી માહિતી'!G70)</f>
        <v/>
      </c>
      <c r="R73" s="388" t="str">
        <f t="shared" si="24"/>
        <v/>
      </c>
    </row>
    <row r="74" spans="1:18" ht="23.25" customHeight="1" x14ac:dyDescent="0.2">
      <c r="A74" s="41">
        <f>IF('વિદ્યાર્થી માહિતી'!A71="","",'વિદ્યાર્થી માહિતી'!A71)</f>
        <v>70</v>
      </c>
      <c r="B74" s="121" t="str">
        <f>IF('વિદ્યાર્થી માહિતી'!B71="","",'વિદ્યાર્થી માહિતી'!B71)</f>
        <v/>
      </c>
      <c r="C74" s="42" t="str">
        <f>IF('વિદ્યાર્થી માહિતી'!C71="","",'વિદ્યાર્થી માહિતી'!C71)</f>
        <v/>
      </c>
      <c r="D74" s="42" t="str">
        <f>IF('વિદ્યાર્થી માહિતી'!C71="","",'વિદ્યાર્થી માહિતી'!G71)</f>
        <v/>
      </c>
      <c r="E74" s="42" t="str">
        <f>IF('વિદ્યાર્થી માહિતી'!C71="","",'વિદ્યાર્થી માહિતી'!H71)</f>
        <v/>
      </c>
      <c r="F74" s="34"/>
      <c r="G74" s="34"/>
      <c r="H74" s="34"/>
      <c r="I74" s="34"/>
      <c r="J74" s="34"/>
      <c r="K74" s="34"/>
      <c r="L74" s="34"/>
      <c r="M74" s="148" t="str">
        <f t="shared" si="22"/>
        <v/>
      </c>
      <c r="N74" s="43" t="str">
        <f t="shared" si="23"/>
        <v/>
      </c>
      <c r="O74" s="43" t="str">
        <f t="shared" si="20"/>
        <v/>
      </c>
      <c r="P74" s="129" t="str">
        <f t="shared" si="21"/>
        <v/>
      </c>
      <c r="Q74" s="45" t="str">
        <f>IF('વિદ્યાર્થી માહિતી'!C71="","",'વિદ્યાર્થી માહિતી'!G71)</f>
        <v/>
      </c>
      <c r="R74" s="388" t="str">
        <f t="shared" si="24"/>
        <v/>
      </c>
    </row>
    <row r="75" spans="1:18" ht="23.25" customHeight="1" x14ac:dyDescent="0.2">
      <c r="A75" s="41">
        <f>IF('વિદ્યાર્થી માહિતી'!A72="","",'વિદ્યાર્થી માહિતી'!A72)</f>
        <v>71</v>
      </c>
      <c r="B75" s="121" t="str">
        <f>IF('વિદ્યાર્થી માહિતી'!B72="","",'વિદ્યાર્થી માહિતી'!B72)</f>
        <v/>
      </c>
      <c r="C75" s="42" t="str">
        <f>IF('વિદ્યાર્થી માહિતી'!C72="","",'વિદ્યાર્થી માહિતી'!C72)</f>
        <v/>
      </c>
      <c r="D75" s="42" t="str">
        <f>IF('વિદ્યાર્થી માહિતી'!C72="","",'વિદ્યાર્થી માહિતી'!G72)</f>
        <v/>
      </c>
      <c r="E75" s="42" t="str">
        <f>IF('વિદ્યાર્થી માહિતી'!C72="","",'વિદ્યાર્થી માહિતી'!H72)</f>
        <v/>
      </c>
      <c r="F75" s="34"/>
      <c r="G75" s="34"/>
      <c r="H75" s="34"/>
      <c r="I75" s="34"/>
      <c r="J75" s="34"/>
      <c r="K75" s="34"/>
      <c r="L75" s="34"/>
      <c r="M75" s="148" t="str">
        <f t="shared" si="22"/>
        <v/>
      </c>
      <c r="N75" s="43" t="str">
        <f t="shared" si="23"/>
        <v/>
      </c>
      <c r="O75" s="43" t="str">
        <f t="shared" si="20"/>
        <v/>
      </c>
      <c r="P75" s="129" t="str">
        <f t="shared" si="21"/>
        <v/>
      </c>
      <c r="Q75" s="45" t="str">
        <f>IF('વિદ્યાર્થી માહિતી'!C72="","",'વિદ્યાર્થી માહિતી'!G72)</f>
        <v/>
      </c>
      <c r="R75" s="388" t="str">
        <f t="shared" si="24"/>
        <v/>
      </c>
    </row>
    <row r="76" spans="1:18" ht="23.25" customHeight="1" x14ac:dyDescent="0.2">
      <c r="A76" s="41">
        <f>IF('વિદ્યાર્થી માહિતી'!A73="","",'વિદ્યાર્થી માહિતી'!A73)</f>
        <v>72</v>
      </c>
      <c r="B76" s="121" t="str">
        <f>IF('વિદ્યાર્થી માહિતી'!B73="","",'વિદ્યાર્થી માહિતી'!B73)</f>
        <v/>
      </c>
      <c r="C76" s="42" t="str">
        <f>IF('વિદ્યાર્થી માહિતી'!C73="","",'વિદ્યાર્થી માહિતી'!C73)</f>
        <v/>
      </c>
      <c r="D76" s="42" t="str">
        <f>IF('વિદ્યાર્થી માહિતી'!C73="","",'વિદ્યાર્થી માહિતી'!G73)</f>
        <v/>
      </c>
      <c r="E76" s="42" t="str">
        <f>IF('વિદ્યાર્થી માહિતી'!C73="","",'વિદ્યાર્થી માહિતી'!H73)</f>
        <v/>
      </c>
      <c r="F76" s="34"/>
      <c r="G76" s="34"/>
      <c r="H76" s="34"/>
      <c r="I76" s="34"/>
      <c r="J76" s="34"/>
      <c r="K76" s="34"/>
      <c r="L76" s="34"/>
      <c r="M76" s="148" t="str">
        <f t="shared" si="22"/>
        <v/>
      </c>
      <c r="N76" s="43" t="str">
        <f t="shared" si="23"/>
        <v/>
      </c>
      <c r="O76" s="43" t="str">
        <f t="shared" si="20"/>
        <v/>
      </c>
      <c r="P76" s="129" t="str">
        <f t="shared" si="21"/>
        <v/>
      </c>
      <c r="Q76" s="45" t="str">
        <f>IF('વિદ્યાર્થી માહિતી'!C73="","",'વિદ્યાર્થી માહિતી'!G73)</f>
        <v/>
      </c>
      <c r="R76" s="388" t="str">
        <f t="shared" si="24"/>
        <v/>
      </c>
    </row>
    <row r="77" spans="1:18" ht="23.25" customHeight="1" x14ac:dyDescent="0.2">
      <c r="A77" s="41">
        <f>IF('વિદ્યાર્થી માહિતી'!A74="","",'વિદ્યાર્થી માહિતી'!A74)</f>
        <v>73</v>
      </c>
      <c r="B77" s="121" t="str">
        <f>IF('વિદ્યાર્થી માહિતી'!B74="","",'વિદ્યાર્થી માહિતી'!B74)</f>
        <v/>
      </c>
      <c r="C77" s="42" t="str">
        <f>IF('વિદ્યાર્થી માહિતી'!C74="","",'વિદ્યાર્થી માહિતી'!C74)</f>
        <v/>
      </c>
      <c r="D77" s="42" t="str">
        <f>IF('વિદ્યાર્થી માહિતી'!C74="","",'વિદ્યાર્થી માહિતી'!G74)</f>
        <v/>
      </c>
      <c r="E77" s="42" t="str">
        <f>IF('વિદ્યાર્થી માહિતી'!C74="","",'વિદ્યાર્થી માહિતી'!H74)</f>
        <v/>
      </c>
      <c r="F77" s="34"/>
      <c r="G77" s="34"/>
      <c r="H77" s="34"/>
      <c r="I77" s="34"/>
      <c r="J77" s="34"/>
      <c r="K77" s="34"/>
      <c r="L77" s="34"/>
      <c r="M77" s="148" t="str">
        <f t="shared" si="22"/>
        <v/>
      </c>
      <c r="N77" s="43" t="str">
        <f t="shared" si="23"/>
        <v/>
      </c>
      <c r="O77" s="43" t="str">
        <f t="shared" si="20"/>
        <v/>
      </c>
      <c r="P77" s="129" t="str">
        <f t="shared" si="21"/>
        <v/>
      </c>
      <c r="Q77" s="45" t="str">
        <f>IF('વિદ્યાર્થી માહિતી'!C74="","",'વિદ્યાર્થી માહિતી'!G74)</f>
        <v/>
      </c>
      <c r="R77" s="388" t="str">
        <f t="shared" si="24"/>
        <v/>
      </c>
    </row>
    <row r="78" spans="1:18" ht="23.25" customHeight="1" x14ac:dyDescent="0.2">
      <c r="A78" s="41">
        <f>IF('વિદ્યાર્થી માહિતી'!A75="","",'વિદ્યાર્થી માહિતી'!A75)</f>
        <v>74</v>
      </c>
      <c r="B78" s="121" t="str">
        <f>IF('વિદ્યાર્થી માહિતી'!B75="","",'વિદ્યાર્થી માહિતી'!B75)</f>
        <v/>
      </c>
      <c r="C78" s="42" t="str">
        <f>IF('વિદ્યાર્થી માહિતી'!C75="","",'વિદ્યાર્થી માહિતી'!C75)</f>
        <v/>
      </c>
      <c r="D78" s="42" t="str">
        <f>IF('વિદ્યાર્થી માહિતી'!C75="","",'વિદ્યાર્થી માહિતી'!G75)</f>
        <v/>
      </c>
      <c r="E78" s="42" t="str">
        <f>IF('વિદ્યાર્થી માહિતી'!C75="","",'વિદ્યાર્થી માહિતી'!H75)</f>
        <v/>
      </c>
      <c r="F78" s="34"/>
      <c r="G78" s="34"/>
      <c r="H78" s="34"/>
      <c r="I78" s="34"/>
      <c r="J78" s="34"/>
      <c r="K78" s="34"/>
      <c r="L78" s="34"/>
      <c r="M78" s="148" t="str">
        <f t="shared" si="22"/>
        <v/>
      </c>
      <c r="N78" s="43" t="str">
        <f t="shared" si="23"/>
        <v/>
      </c>
      <c r="O78" s="43" t="str">
        <f t="shared" si="20"/>
        <v/>
      </c>
      <c r="P78" s="129" t="str">
        <f t="shared" si="21"/>
        <v/>
      </c>
      <c r="Q78" s="45" t="str">
        <f>IF('વિદ્યાર્થી માહિતી'!C75="","",'વિદ્યાર્થી માહિતી'!G75)</f>
        <v/>
      </c>
      <c r="R78" s="388" t="str">
        <f t="shared" si="24"/>
        <v/>
      </c>
    </row>
    <row r="79" spans="1:18" ht="23.25" customHeight="1" x14ac:dyDescent="0.2">
      <c r="A79" s="41">
        <f>IF('વિદ્યાર્થી માહિતી'!A76="","",'વિદ્યાર્થી માહિતી'!A76)</f>
        <v>75</v>
      </c>
      <c r="B79" s="121" t="str">
        <f>IF('વિદ્યાર્થી માહિતી'!B76="","",'વિદ્યાર્થી માહિતી'!B76)</f>
        <v/>
      </c>
      <c r="C79" s="42" t="str">
        <f>IF('વિદ્યાર્થી માહિતી'!C76="","",'વિદ્યાર્થી માહિતી'!C76)</f>
        <v/>
      </c>
      <c r="D79" s="42" t="str">
        <f>IF('વિદ્યાર્થી માહિતી'!C76="","",'વિદ્યાર્થી માહિતી'!G76)</f>
        <v/>
      </c>
      <c r="E79" s="42" t="str">
        <f>IF('વિદ્યાર્થી માહિતી'!C76="","",'વિદ્યાર્થી માહિતી'!H76)</f>
        <v/>
      </c>
      <c r="F79" s="34"/>
      <c r="G79" s="34"/>
      <c r="H79" s="34"/>
      <c r="I79" s="34"/>
      <c r="J79" s="34"/>
      <c r="K79" s="34"/>
      <c r="L79" s="34"/>
      <c r="M79" s="148" t="str">
        <f t="shared" si="22"/>
        <v/>
      </c>
      <c r="N79" s="43" t="str">
        <f t="shared" si="23"/>
        <v/>
      </c>
      <c r="O79" s="43" t="str">
        <f t="shared" si="20"/>
        <v/>
      </c>
      <c r="P79" s="129" t="str">
        <f t="shared" si="21"/>
        <v/>
      </c>
      <c r="Q79" s="45" t="str">
        <f>IF('વિદ્યાર્થી માહિતી'!C76="","",'વિદ્યાર્થી માહિતી'!G76)</f>
        <v/>
      </c>
      <c r="R79" s="388" t="str">
        <f t="shared" si="24"/>
        <v/>
      </c>
    </row>
    <row r="80" spans="1:18" ht="23.25" customHeight="1" x14ac:dyDescent="0.2">
      <c r="A80" s="41">
        <f>IF('વિદ્યાર્થી માહિતી'!A77="","",'વિદ્યાર્થી માહિતી'!A77)</f>
        <v>76</v>
      </c>
      <c r="B80" s="121" t="str">
        <f>IF('વિદ્યાર્થી માહિતી'!B77="","",'વિદ્યાર્થી માહિતી'!B77)</f>
        <v/>
      </c>
      <c r="C80" s="42" t="str">
        <f>IF('વિદ્યાર્થી માહિતી'!C77="","",'વિદ્યાર્થી માહિતી'!C77)</f>
        <v/>
      </c>
      <c r="D80" s="42" t="str">
        <f>IF('વિદ્યાર્થી માહિતી'!C77="","",'વિદ્યાર્થી માહિતી'!G77)</f>
        <v/>
      </c>
      <c r="E80" s="42" t="str">
        <f>IF('વિદ્યાર્થી માહિતી'!C77="","",'વિદ્યાર્થી માહિતી'!H77)</f>
        <v/>
      </c>
      <c r="F80" s="34"/>
      <c r="G80" s="34"/>
      <c r="H80" s="34"/>
      <c r="I80" s="34"/>
      <c r="J80" s="34"/>
      <c r="K80" s="34"/>
      <c r="L80" s="34"/>
      <c r="M80" s="148" t="str">
        <f t="shared" si="22"/>
        <v/>
      </c>
      <c r="N80" s="43" t="str">
        <f t="shared" si="23"/>
        <v/>
      </c>
      <c r="O80" s="43" t="str">
        <f t="shared" si="20"/>
        <v/>
      </c>
      <c r="P80" s="129" t="str">
        <f t="shared" si="21"/>
        <v/>
      </c>
      <c r="Q80" s="45" t="str">
        <f>IF('વિદ્યાર્થી માહિતી'!C77="","",'વિદ્યાર્થી માહિતી'!G77)</f>
        <v/>
      </c>
      <c r="R80" s="388" t="str">
        <f t="shared" si="24"/>
        <v/>
      </c>
    </row>
    <row r="81" spans="1:18" ht="23.25" customHeight="1" x14ac:dyDescent="0.2">
      <c r="A81" s="41">
        <f>IF('વિદ્યાર્થી માહિતી'!A78="","",'વિદ્યાર્થી માહિતી'!A78)</f>
        <v>77</v>
      </c>
      <c r="B81" s="121" t="str">
        <f>IF('વિદ્યાર્થી માહિતી'!B78="","",'વિદ્યાર્થી માહિતી'!B78)</f>
        <v/>
      </c>
      <c r="C81" s="42" t="str">
        <f>IF('વિદ્યાર્થી માહિતી'!C78="","",'વિદ્યાર્થી માહિતી'!C78)</f>
        <v/>
      </c>
      <c r="D81" s="42" t="str">
        <f>IF('વિદ્યાર્થી માહિતી'!C78="","",'વિદ્યાર્થી માહિતી'!G78)</f>
        <v/>
      </c>
      <c r="E81" s="42" t="str">
        <f>IF('વિદ્યાર્થી માહિતી'!C78="","",'વિદ્યાર્થી માહિતી'!H78)</f>
        <v/>
      </c>
      <c r="F81" s="34"/>
      <c r="G81" s="34"/>
      <c r="H81" s="34"/>
      <c r="I81" s="34"/>
      <c r="J81" s="34"/>
      <c r="K81" s="34"/>
      <c r="L81" s="34"/>
      <c r="M81" s="148" t="str">
        <f t="shared" si="22"/>
        <v/>
      </c>
      <c r="N81" s="43" t="str">
        <f t="shared" si="23"/>
        <v/>
      </c>
      <c r="O81" s="43" t="str">
        <f t="shared" si="20"/>
        <v/>
      </c>
      <c r="P81" s="129" t="str">
        <f t="shared" si="21"/>
        <v/>
      </c>
      <c r="Q81" s="45" t="str">
        <f>IF('વિદ્યાર્થી માહિતી'!C78="","",'વિદ્યાર્થી માહિતી'!G78)</f>
        <v/>
      </c>
      <c r="R81" s="388" t="str">
        <f t="shared" si="24"/>
        <v/>
      </c>
    </row>
    <row r="82" spans="1:18" ht="23.25" customHeight="1" x14ac:dyDescent="0.2">
      <c r="A82" s="41">
        <f>IF('વિદ્યાર્થી માહિતી'!A79="","",'વિદ્યાર્થી માહિતી'!A79)</f>
        <v>78</v>
      </c>
      <c r="B82" s="121" t="str">
        <f>IF('વિદ્યાર્થી માહિતી'!B79="","",'વિદ્યાર્થી માહિતી'!B79)</f>
        <v/>
      </c>
      <c r="C82" s="42" t="str">
        <f>IF('વિદ્યાર્થી માહિતી'!C79="","",'વિદ્યાર્થી માહિતી'!C79)</f>
        <v/>
      </c>
      <c r="D82" s="42" t="str">
        <f>IF('વિદ્યાર્થી માહિતી'!C79="","",'વિદ્યાર્થી માહિતી'!G79)</f>
        <v/>
      </c>
      <c r="E82" s="42" t="str">
        <f>IF('વિદ્યાર્થી માહિતી'!C79="","",'વિદ્યાર્થી માહિતી'!H79)</f>
        <v/>
      </c>
      <c r="F82" s="34"/>
      <c r="G82" s="34"/>
      <c r="H82" s="34"/>
      <c r="I82" s="34"/>
      <c r="J82" s="34"/>
      <c r="K82" s="34"/>
      <c r="L82" s="34"/>
      <c r="M82" s="148" t="str">
        <f t="shared" si="22"/>
        <v/>
      </c>
      <c r="N82" s="43" t="str">
        <f t="shared" si="23"/>
        <v/>
      </c>
      <c r="O82" s="43" t="str">
        <f t="shared" si="20"/>
        <v/>
      </c>
      <c r="P82" s="129" t="str">
        <f t="shared" si="21"/>
        <v/>
      </c>
      <c r="Q82" s="45" t="str">
        <f>IF('વિદ્યાર્થી માહિતી'!C79="","",'વિદ્યાર્થી માહિતી'!G79)</f>
        <v/>
      </c>
      <c r="R82" s="388" t="str">
        <f t="shared" si="24"/>
        <v/>
      </c>
    </row>
    <row r="83" spans="1:18" ht="23.25" customHeight="1" x14ac:dyDescent="0.2">
      <c r="A83" s="41">
        <f>IF('વિદ્યાર્થી માહિતી'!A80="","",'વિદ્યાર્થી માહિતી'!A80)</f>
        <v>79</v>
      </c>
      <c r="B83" s="121" t="str">
        <f>IF('વિદ્યાર્થી માહિતી'!B80="","",'વિદ્યાર્થી માહિતી'!B80)</f>
        <v/>
      </c>
      <c r="C83" s="42" t="str">
        <f>IF('વિદ્યાર્થી માહિતી'!C80="","",'વિદ્યાર્થી માહિતી'!C80)</f>
        <v/>
      </c>
      <c r="D83" s="42" t="str">
        <f>IF('વિદ્યાર્થી માહિતી'!C80="","",'વિદ્યાર્થી માહિતી'!G80)</f>
        <v/>
      </c>
      <c r="E83" s="42" t="str">
        <f>IF('વિદ્યાર્થી માહિતી'!C80="","",'વિદ્યાર્થી માહિતી'!H80)</f>
        <v/>
      </c>
      <c r="F83" s="34"/>
      <c r="G83" s="34"/>
      <c r="H83" s="34"/>
      <c r="I83" s="34"/>
      <c r="J83" s="34"/>
      <c r="K83" s="34"/>
      <c r="L83" s="34"/>
      <c r="M83" s="148" t="str">
        <f t="shared" si="22"/>
        <v/>
      </c>
      <c r="N83" s="43" t="str">
        <f t="shared" si="23"/>
        <v/>
      </c>
      <c r="O83" s="43" t="str">
        <f t="shared" si="20"/>
        <v/>
      </c>
      <c r="P83" s="129" t="str">
        <f t="shared" si="21"/>
        <v/>
      </c>
      <c r="Q83" s="45" t="str">
        <f>IF('વિદ્યાર્થી માહિતી'!C80="","",'વિદ્યાર્થી માહિતી'!G80)</f>
        <v/>
      </c>
      <c r="R83" s="388" t="str">
        <f t="shared" si="24"/>
        <v/>
      </c>
    </row>
    <row r="84" spans="1:18" ht="23.25" customHeight="1" x14ac:dyDescent="0.2">
      <c r="A84" s="41">
        <f>IF('વિદ્યાર્થી માહિતી'!A81="","",'વિદ્યાર્થી માહિતી'!A81)</f>
        <v>80</v>
      </c>
      <c r="B84" s="121" t="str">
        <f>IF('વિદ્યાર્થી માહિતી'!B81="","",'વિદ્યાર્થી માહિતી'!B81)</f>
        <v/>
      </c>
      <c r="C84" s="42" t="str">
        <f>IF('વિદ્યાર્થી માહિતી'!C81="","",'વિદ્યાર્થી માહિતી'!C81)</f>
        <v/>
      </c>
      <c r="D84" s="42" t="str">
        <f>IF('વિદ્યાર્થી માહિતી'!C81="","",'વિદ્યાર્થી માહિતી'!G81)</f>
        <v/>
      </c>
      <c r="E84" s="42" t="str">
        <f>IF('વિદ્યાર્થી માહિતી'!C81="","",'વિદ્યાર્થી માહિતી'!H81)</f>
        <v/>
      </c>
      <c r="F84" s="34"/>
      <c r="G84" s="34"/>
      <c r="H84" s="34"/>
      <c r="I84" s="34"/>
      <c r="J84" s="34"/>
      <c r="K84" s="34"/>
      <c r="L84" s="34"/>
      <c r="M84" s="148" t="str">
        <f t="shared" si="22"/>
        <v/>
      </c>
      <c r="N84" s="43" t="str">
        <f t="shared" si="23"/>
        <v/>
      </c>
      <c r="O84" s="43" t="str">
        <f t="shared" si="20"/>
        <v/>
      </c>
      <c r="P84" s="129" t="str">
        <f t="shared" si="21"/>
        <v/>
      </c>
      <c r="Q84" s="45" t="str">
        <f>IF('વિદ્યાર્થી માહિતી'!C81="","",'વિદ્યાર્થી માહિતી'!G81)</f>
        <v/>
      </c>
      <c r="R84" s="388" t="str">
        <f t="shared" si="24"/>
        <v/>
      </c>
    </row>
    <row r="85" spans="1:18" ht="23.25" customHeight="1" x14ac:dyDescent="0.2">
      <c r="A85" s="41">
        <f>IF('વિદ્યાર્થી માહિતી'!A82="","",'વિદ્યાર્થી માહિતી'!A82)</f>
        <v>81</v>
      </c>
      <c r="B85" s="121" t="str">
        <f>IF('વિદ્યાર્થી માહિતી'!B82="","",'વિદ્યાર્થી માહિતી'!B82)</f>
        <v/>
      </c>
      <c r="C85" s="42" t="str">
        <f>IF('વિદ્યાર્થી માહિતી'!C82="","",'વિદ્યાર્થી માહિતી'!C82)</f>
        <v/>
      </c>
      <c r="D85" s="42" t="str">
        <f>IF('વિદ્યાર્થી માહિતી'!C82="","",'વિદ્યાર્થી માહિતી'!G82)</f>
        <v/>
      </c>
      <c r="E85" s="42" t="str">
        <f>IF('વિદ્યાર્થી માહિતી'!C82="","",'વિદ્યાર્થી માહિતી'!H82)</f>
        <v/>
      </c>
      <c r="F85" s="34"/>
      <c r="G85" s="34"/>
      <c r="H85" s="34"/>
      <c r="I85" s="34"/>
      <c r="J85" s="34"/>
      <c r="K85" s="34"/>
      <c r="L85" s="34"/>
      <c r="M85" s="148" t="str">
        <f t="shared" si="22"/>
        <v/>
      </c>
      <c r="N85" s="43" t="str">
        <f t="shared" si="23"/>
        <v/>
      </c>
      <c r="O85" s="43" t="str">
        <f t="shared" si="20"/>
        <v/>
      </c>
      <c r="P85" s="129" t="str">
        <f t="shared" si="21"/>
        <v/>
      </c>
      <c r="Q85" s="45" t="str">
        <f>IF('વિદ્યાર્થી માહિતી'!C82="","",'વિદ્યાર્થી માહિતી'!G82)</f>
        <v/>
      </c>
      <c r="R85" s="388" t="str">
        <f t="shared" si="24"/>
        <v/>
      </c>
    </row>
    <row r="86" spans="1:18" ht="23.25" customHeight="1" x14ac:dyDescent="0.2">
      <c r="A86" s="41">
        <f>IF('વિદ્યાર્થી માહિતી'!A83="","",'વિદ્યાર્થી માહિતી'!A83)</f>
        <v>82</v>
      </c>
      <c r="B86" s="121" t="str">
        <f>IF('વિદ્યાર્થી માહિતી'!B83="","",'વિદ્યાર્થી માહિતી'!B83)</f>
        <v/>
      </c>
      <c r="C86" s="42" t="str">
        <f>IF('વિદ્યાર્થી માહિતી'!C83="","",'વિદ્યાર્થી માહિતી'!C83)</f>
        <v/>
      </c>
      <c r="D86" s="42" t="str">
        <f>IF('વિદ્યાર્થી માહિતી'!C83="","",'વિદ્યાર્થી માહિતી'!G83)</f>
        <v/>
      </c>
      <c r="E86" s="42" t="str">
        <f>IF('વિદ્યાર્થી માહિતી'!C83="","",'વિદ્યાર્થી માહિતી'!H83)</f>
        <v/>
      </c>
      <c r="F86" s="34"/>
      <c r="G86" s="34"/>
      <c r="H86" s="34"/>
      <c r="I86" s="34"/>
      <c r="J86" s="34"/>
      <c r="K86" s="34"/>
      <c r="L86" s="34"/>
      <c r="M86" s="148" t="str">
        <f t="shared" si="22"/>
        <v/>
      </c>
      <c r="N86" s="43" t="str">
        <f t="shared" si="23"/>
        <v/>
      </c>
      <c r="O86" s="43" t="str">
        <f t="shared" si="20"/>
        <v/>
      </c>
      <c r="P86" s="129" t="str">
        <f t="shared" si="21"/>
        <v/>
      </c>
      <c r="Q86" s="45" t="str">
        <f>IF('વિદ્યાર્થી માહિતી'!C83="","",'વિદ્યાર્થી માહિતી'!G83)</f>
        <v/>
      </c>
      <c r="R86" s="388" t="str">
        <f t="shared" si="24"/>
        <v/>
      </c>
    </row>
    <row r="87" spans="1:18" ht="23.25" customHeight="1" x14ac:dyDescent="0.2">
      <c r="A87" s="41">
        <f>IF('વિદ્યાર્થી માહિતી'!A84="","",'વિદ્યાર્થી માહિતી'!A84)</f>
        <v>83</v>
      </c>
      <c r="B87" s="121" t="str">
        <f>IF('વિદ્યાર્થી માહિતી'!B84="","",'વિદ્યાર્થી માહિતી'!B84)</f>
        <v/>
      </c>
      <c r="C87" s="42" t="str">
        <f>IF('વિદ્યાર્થી માહિતી'!C84="","",'વિદ્યાર્થી માહિતી'!C84)</f>
        <v/>
      </c>
      <c r="D87" s="42" t="str">
        <f>IF('વિદ્યાર્થી માહિતી'!C84="","",'વિદ્યાર્થી માહિતી'!G84)</f>
        <v/>
      </c>
      <c r="E87" s="42" t="str">
        <f>IF('વિદ્યાર્થી માહિતી'!C84="","",'વિદ્યાર્થી માહિતી'!H84)</f>
        <v/>
      </c>
      <c r="F87" s="34"/>
      <c r="G87" s="34"/>
      <c r="H87" s="34"/>
      <c r="I87" s="34"/>
      <c r="J87" s="34"/>
      <c r="K87" s="34"/>
      <c r="L87" s="34"/>
      <c r="M87" s="148" t="str">
        <f t="shared" si="22"/>
        <v/>
      </c>
      <c r="N87" s="43" t="str">
        <f t="shared" si="23"/>
        <v/>
      </c>
      <c r="O87" s="43" t="str">
        <f t="shared" si="20"/>
        <v/>
      </c>
      <c r="P87" s="129" t="str">
        <f t="shared" si="21"/>
        <v/>
      </c>
      <c r="Q87" s="45" t="str">
        <f>IF('વિદ્યાર્થી માહિતી'!C84="","",'વિદ્યાર્થી માહિતી'!G84)</f>
        <v/>
      </c>
      <c r="R87" s="388" t="str">
        <f t="shared" si="24"/>
        <v/>
      </c>
    </row>
    <row r="88" spans="1:18" ht="23.25" customHeight="1" x14ac:dyDescent="0.2">
      <c r="A88" s="41">
        <f>IF('વિદ્યાર્થી માહિતી'!A85="","",'વિદ્યાર્થી માહિતી'!A85)</f>
        <v>84</v>
      </c>
      <c r="B88" s="121" t="str">
        <f>IF('વિદ્યાર્થી માહિતી'!B85="","",'વિદ્યાર્થી માહિતી'!B85)</f>
        <v/>
      </c>
      <c r="C88" s="42" t="str">
        <f>IF('વિદ્યાર્થી માહિતી'!C85="","",'વિદ્યાર્થી માહિતી'!C85)</f>
        <v/>
      </c>
      <c r="D88" s="42" t="str">
        <f>IF('વિદ્યાર્થી માહિતી'!C85="","",'વિદ્યાર્થી માહિતી'!G85)</f>
        <v/>
      </c>
      <c r="E88" s="42" t="str">
        <f>IF('વિદ્યાર્થી માહિતી'!C85="","",'વિદ્યાર્થી માહિતી'!H85)</f>
        <v/>
      </c>
      <c r="F88" s="34"/>
      <c r="G88" s="34"/>
      <c r="H88" s="34"/>
      <c r="I88" s="34"/>
      <c r="J88" s="34"/>
      <c r="K88" s="34"/>
      <c r="L88" s="34"/>
      <c r="M88" s="148" t="str">
        <f t="shared" si="22"/>
        <v/>
      </c>
      <c r="N88" s="43" t="str">
        <f t="shared" si="23"/>
        <v/>
      </c>
      <c r="O88" s="43" t="str">
        <f t="shared" si="20"/>
        <v/>
      </c>
      <c r="P88" s="129" t="str">
        <f t="shared" si="21"/>
        <v/>
      </c>
      <c r="Q88" s="45" t="str">
        <f>IF('વિદ્યાર્થી માહિતી'!C85="","",'વિદ્યાર્થી માહિતી'!G85)</f>
        <v/>
      </c>
      <c r="R88" s="388" t="str">
        <f t="shared" si="24"/>
        <v/>
      </c>
    </row>
    <row r="89" spans="1:18" ht="23.25" customHeight="1" x14ac:dyDescent="0.2">
      <c r="A89" s="41">
        <f>IF('વિદ્યાર્થી માહિતી'!A86="","",'વિદ્યાર્થી માહિતી'!A86)</f>
        <v>85</v>
      </c>
      <c r="B89" s="121" t="str">
        <f>IF('વિદ્યાર્થી માહિતી'!B86="","",'વિદ્યાર્થી માહિતી'!B86)</f>
        <v/>
      </c>
      <c r="C89" s="42" t="str">
        <f>IF('વિદ્યાર્થી માહિતી'!C86="","",'વિદ્યાર્થી માહિતી'!C86)</f>
        <v/>
      </c>
      <c r="D89" s="42" t="str">
        <f>IF('વિદ્યાર્થી માહિતી'!C86="","",'વિદ્યાર્થી માહિતી'!G86)</f>
        <v/>
      </c>
      <c r="E89" s="42" t="str">
        <f>IF('વિદ્યાર્થી માહિતી'!C86="","",'વિદ્યાર્થી માહિતી'!H86)</f>
        <v/>
      </c>
      <c r="F89" s="34"/>
      <c r="G89" s="34"/>
      <c r="H89" s="34"/>
      <c r="I89" s="34"/>
      <c r="J89" s="34"/>
      <c r="K89" s="34"/>
      <c r="L89" s="34"/>
      <c r="M89" s="148" t="str">
        <f t="shared" si="22"/>
        <v/>
      </c>
      <c r="N89" s="43" t="str">
        <f t="shared" si="23"/>
        <v/>
      </c>
      <c r="O89" s="43" t="str">
        <f t="shared" si="20"/>
        <v/>
      </c>
      <c r="P89" s="129" t="str">
        <f t="shared" si="21"/>
        <v/>
      </c>
      <c r="Q89" s="45" t="str">
        <f>IF('વિદ્યાર્થી માહિતી'!C86="","",'વિદ્યાર્થી માહિતી'!G86)</f>
        <v/>
      </c>
      <c r="R89" s="388" t="str">
        <f t="shared" si="24"/>
        <v/>
      </c>
    </row>
    <row r="90" spans="1:18" ht="23.25" customHeight="1" x14ac:dyDescent="0.2">
      <c r="A90" s="41">
        <f>IF('વિદ્યાર્થી માહિતી'!A87="","",'વિદ્યાર્થી માહિતી'!A87)</f>
        <v>86</v>
      </c>
      <c r="B90" s="121" t="str">
        <f>IF('વિદ્યાર્થી માહિતી'!B87="","",'વિદ્યાર્થી માહિતી'!B87)</f>
        <v/>
      </c>
      <c r="C90" s="42" t="str">
        <f>IF('વિદ્યાર્થી માહિતી'!C87="","",'વિદ્યાર્થી માહિતી'!C87)</f>
        <v/>
      </c>
      <c r="D90" s="42" t="str">
        <f>IF('વિદ્યાર્થી માહિતી'!C87="","",'વિદ્યાર્થી માહિતી'!G87)</f>
        <v/>
      </c>
      <c r="E90" s="42" t="str">
        <f>IF('વિદ્યાર્થી માહિતી'!C87="","",'વિદ્યાર્થી માહિતી'!H87)</f>
        <v/>
      </c>
      <c r="F90" s="34"/>
      <c r="G90" s="34"/>
      <c r="H90" s="34"/>
      <c r="I90" s="34"/>
      <c r="J90" s="34"/>
      <c r="K90" s="34"/>
      <c r="L90" s="34"/>
      <c r="M90" s="148" t="str">
        <f t="shared" si="22"/>
        <v/>
      </c>
      <c r="N90" s="43" t="str">
        <f t="shared" si="23"/>
        <v/>
      </c>
      <c r="O90" s="43" t="str">
        <f t="shared" si="20"/>
        <v/>
      </c>
      <c r="P90" s="129" t="str">
        <f t="shared" si="21"/>
        <v/>
      </c>
      <c r="Q90" s="45" t="str">
        <f>IF('વિદ્યાર્થી માહિતી'!C87="","",'વિદ્યાર્થી માહિતી'!G87)</f>
        <v/>
      </c>
      <c r="R90" s="388" t="str">
        <f t="shared" si="24"/>
        <v/>
      </c>
    </row>
    <row r="91" spans="1:18" ht="23.25" customHeight="1" x14ac:dyDescent="0.2">
      <c r="A91" s="41">
        <f>IF('વિદ્યાર્થી માહિતી'!A88="","",'વિદ્યાર્થી માહિતી'!A88)</f>
        <v>87</v>
      </c>
      <c r="B91" s="121" t="str">
        <f>IF('વિદ્યાર્થી માહિતી'!B88="","",'વિદ્યાર્થી માહિતી'!B88)</f>
        <v/>
      </c>
      <c r="C91" s="42" t="str">
        <f>IF('વિદ્યાર્થી માહિતી'!C88="","",'વિદ્યાર્થી માહિતી'!C88)</f>
        <v/>
      </c>
      <c r="D91" s="42" t="str">
        <f>IF('વિદ્યાર્થી માહિતી'!C88="","",'વિદ્યાર્થી માહિતી'!G88)</f>
        <v/>
      </c>
      <c r="E91" s="42" t="str">
        <f>IF('વિદ્યાર્થી માહિતી'!C88="","",'વિદ્યાર્થી માહિતી'!H88)</f>
        <v/>
      </c>
      <c r="F91" s="34"/>
      <c r="G91" s="34"/>
      <c r="H91" s="34"/>
      <c r="I91" s="34"/>
      <c r="J91" s="34"/>
      <c r="K91" s="34"/>
      <c r="L91" s="34"/>
      <c r="M91" s="148" t="str">
        <f t="shared" si="22"/>
        <v/>
      </c>
      <c r="N91" s="43" t="str">
        <f t="shared" si="23"/>
        <v/>
      </c>
      <c r="O91" s="43" t="str">
        <f t="shared" si="20"/>
        <v/>
      </c>
      <c r="P91" s="129" t="str">
        <f t="shared" si="21"/>
        <v/>
      </c>
      <c r="Q91" s="45" t="str">
        <f>IF('વિદ્યાર્થી માહિતી'!C88="","",'વિદ્યાર્થી માહિતી'!G88)</f>
        <v/>
      </c>
      <c r="R91" s="388" t="str">
        <f t="shared" si="24"/>
        <v/>
      </c>
    </row>
    <row r="92" spans="1:18" ht="23.25" customHeight="1" x14ac:dyDescent="0.2">
      <c r="A92" s="41">
        <f>IF('વિદ્યાર્થી માહિતી'!A89="","",'વિદ્યાર્થી માહિતી'!A89)</f>
        <v>88</v>
      </c>
      <c r="B92" s="121" t="str">
        <f>IF('વિદ્યાર્થી માહિતી'!B89="","",'વિદ્યાર્થી માહિતી'!B89)</f>
        <v/>
      </c>
      <c r="C92" s="42" t="str">
        <f>IF('વિદ્યાર્થી માહિતી'!C89="","",'વિદ્યાર્થી માહિતી'!C89)</f>
        <v/>
      </c>
      <c r="D92" s="42" t="str">
        <f>IF('વિદ્યાર્થી માહિતી'!C89="","",'વિદ્યાર્થી માહિતી'!G89)</f>
        <v/>
      </c>
      <c r="E92" s="42" t="str">
        <f>IF('વિદ્યાર્થી માહિતી'!C89="","",'વિદ્યાર્થી માહિતી'!H89)</f>
        <v/>
      </c>
      <c r="F92" s="34"/>
      <c r="G92" s="34"/>
      <c r="H92" s="34"/>
      <c r="I92" s="34"/>
      <c r="J92" s="34"/>
      <c r="K92" s="34"/>
      <c r="L92" s="34"/>
      <c r="M92" s="148" t="str">
        <f t="shared" si="22"/>
        <v/>
      </c>
      <c r="N92" s="43" t="str">
        <f t="shared" si="23"/>
        <v/>
      </c>
      <c r="O92" s="43" t="str">
        <f t="shared" si="20"/>
        <v/>
      </c>
      <c r="P92" s="129" t="str">
        <f t="shared" si="21"/>
        <v/>
      </c>
      <c r="Q92" s="45" t="str">
        <f>IF('વિદ્યાર્થી માહિતી'!C89="","",'વિદ્યાર્થી માહિતી'!G89)</f>
        <v/>
      </c>
      <c r="R92" s="388" t="str">
        <f t="shared" si="24"/>
        <v/>
      </c>
    </row>
    <row r="93" spans="1:18" ht="23.25" customHeight="1" x14ac:dyDescent="0.2">
      <c r="A93" s="41">
        <f>IF('વિદ્યાર્થી માહિતી'!A90="","",'વિદ્યાર્થી માહિતી'!A90)</f>
        <v>89</v>
      </c>
      <c r="B93" s="121" t="str">
        <f>IF('વિદ્યાર્થી માહિતી'!B90="","",'વિદ્યાર્થી માહિતી'!B90)</f>
        <v/>
      </c>
      <c r="C93" s="42" t="str">
        <f>IF('વિદ્યાર્થી માહિતી'!C90="","",'વિદ્યાર્થી માહિતી'!C90)</f>
        <v/>
      </c>
      <c r="D93" s="42" t="str">
        <f>IF('વિદ્યાર્થી માહિતી'!C90="","",'વિદ્યાર્થી માહિતી'!G90)</f>
        <v/>
      </c>
      <c r="E93" s="42" t="str">
        <f>IF('વિદ્યાર્થી માહિતી'!C90="","",'વિદ્યાર્થી માહિતી'!H90)</f>
        <v/>
      </c>
      <c r="F93" s="34"/>
      <c r="G93" s="34"/>
      <c r="H93" s="34"/>
      <c r="I93" s="34"/>
      <c r="J93" s="34"/>
      <c r="K93" s="34"/>
      <c r="L93" s="34"/>
      <c r="M93" s="148" t="str">
        <f t="shared" si="22"/>
        <v/>
      </c>
      <c r="N93" s="43" t="str">
        <f t="shared" si="23"/>
        <v/>
      </c>
      <c r="O93" s="43" t="str">
        <f t="shared" si="20"/>
        <v/>
      </c>
      <c r="P93" s="129" t="str">
        <f t="shared" si="21"/>
        <v/>
      </c>
      <c r="Q93" s="45" t="str">
        <f>IF('વિદ્યાર્થી માહિતી'!C90="","",'વિદ્યાર્થી માહિતી'!G90)</f>
        <v/>
      </c>
      <c r="R93" s="388" t="str">
        <f t="shared" si="24"/>
        <v/>
      </c>
    </row>
    <row r="94" spans="1:18" ht="23.25" customHeight="1" x14ac:dyDescent="0.2">
      <c r="A94" s="41">
        <f>IF('વિદ્યાર્થી માહિતી'!A91="","",'વિદ્યાર્થી માહિતી'!A91)</f>
        <v>90</v>
      </c>
      <c r="B94" s="121" t="str">
        <f>IF('વિદ્યાર્થી માહિતી'!B91="","",'વિદ્યાર્થી માહિતી'!B91)</f>
        <v/>
      </c>
      <c r="C94" s="42" t="str">
        <f>IF('વિદ્યાર્થી માહિતી'!C91="","",'વિદ્યાર્થી માહિતી'!C91)</f>
        <v/>
      </c>
      <c r="D94" s="42" t="str">
        <f>IF('વિદ્યાર્થી માહિતી'!C91="","",'વિદ્યાર્થી માહિતી'!G91)</f>
        <v/>
      </c>
      <c r="E94" s="42" t="str">
        <f>IF('વિદ્યાર્થી માહિતી'!C91="","",'વિદ્યાર્થી માહિતી'!H91)</f>
        <v/>
      </c>
      <c r="F94" s="34"/>
      <c r="G94" s="34"/>
      <c r="H94" s="34"/>
      <c r="I94" s="34"/>
      <c r="J94" s="34"/>
      <c r="K94" s="34"/>
      <c r="L94" s="34"/>
      <c r="M94" s="148" t="str">
        <f t="shared" si="22"/>
        <v/>
      </c>
      <c r="N94" s="43" t="str">
        <f t="shared" si="23"/>
        <v/>
      </c>
      <c r="O94" s="43" t="str">
        <f t="shared" si="20"/>
        <v/>
      </c>
      <c r="P94" s="129" t="str">
        <f t="shared" si="21"/>
        <v/>
      </c>
      <c r="Q94" s="45" t="str">
        <f>IF('વિદ્યાર્થી માહિતી'!C91="","",'વિદ્યાર્થી માહિતી'!G91)</f>
        <v/>
      </c>
      <c r="R94" s="388" t="str">
        <f t="shared" si="24"/>
        <v/>
      </c>
    </row>
    <row r="95" spans="1:18" ht="23.25" customHeight="1" x14ac:dyDescent="0.2">
      <c r="A95" s="41">
        <f>IF('વિદ્યાર્થી માહિતી'!A92="","",'વિદ્યાર્થી માહિતી'!A92)</f>
        <v>91</v>
      </c>
      <c r="B95" s="121" t="str">
        <f>IF('વિદ્યાર્થી માહિતી'!B92="","",'વિદ્યાર્થી માહિતી'!B92)</f>
        <v/>
      </c>
      <c r="C95" s="42" t="str">
        <f>IF('વિદ્યાર્થી માહિતી'!C92="","",'વિદ્યાર્થી માહિતી'!C92)</f>
        <v/>
      </c>
      <c r="D95" s="42" t="str">
        <f>IF('વિદ્યાર્થી માહિતી'!C92="","",'વિદ્યાર્થી માહિતી'!G92)</f>
        <v/>
      </c>
      <c r="E95" s="42" t="str">
        <f>IF('વિદ્યાર્થી માહિતી'!C92="","",'વિદ્યાર્થી માહિતી'!H92)</f>
        <v/>
      </c>
      <c r="F95" s="34"/>
      <c r="G95" s="34"/>
      <c r="H95" s="34"/>
      <c r="I95" s="34"/>
      <c r="J95" s="34"/>
      <c r="K95" s="34"/>
      <c r="L95" s="34"/>
      <c r="M95" s="148" t="str">
        <f t="shared" si="22"/>
        <v/>
      </c>
      <c r="N95" s="43" t="str">
        <f t="shared" si="23"/>
        <v/>
      </c>
      <c r="O95" s="43" t="str">
        <f t="shared" si="20"/>
        <v/>
      </c>
      <c r="P95" s="129" t="str">
        <f t="shared" si="21"/>
        <v/>
      </c>
      <c r="Q95" s="45" t="str">
        <f>IF('વિદ્યાર્થી માહિતી'!C92="","",'વિદ્યાર્થી માહિતી'!G92)</f>
        <v/>
      </c>
      <c r="R95" s="388" t="str">
        <f t="shared" si="24"/>
        <v/>
      </c>
    </row>
    <row r="96" spans="1:18" ht="23.25" customHeight="1" x14ac:dyDescent="0.2">
      <c r="A96" s="41">
        <f>IF('વિદ્યાર્થી માહિતી'!A93="","",'વિદ્યાર્થી માહિતી'!A93)</f>
        <v>92</v>
      </c>
      <c r="B96" s="121" t="str">
        <f>IF('વિદ્યાર્થી માહિતી'!B93="","",'વિદ્યાર્થી માહિતી'!B93)</f>
        <v/>
      </c>
      <c r="C96" s="42" t="str">
        <f>IF('વિદ્યાર્થી માહિતી'!C93="","",'વિદ્યાર્થી માહિતી'!C93)</f>
        <v/>
      </c>
      <c r="D96" s="42" t="str">
        <f>IF('વિદ્યાર્થી માહિતી'!C93="","",'વિદ્યાર્થી માહિતી'!G93)</f>
        <v/>
      </c>
      <c r="E96" s="42" t="str">
        <f>IF('વિદ્યાર્થી માહિતી'!C93="","",'વિદ્યાર્થી માહિતી'!H93)</f>
        <v/>
      </c>
      <c r="F96" s="34"/>
      <c r="G96" s="34"/>
      <c r="H96" s="34"/>
      <c r="I96" s="34"/>
      <c r="J96" s="34"/>
      <c r="K96" s="34"/>
      <c r="L96" s="34"/>
      <c r="M96" s="148" t="str">
        <f t="shared" si="22"/>
        <v/>
      </c>
      <c r="N96" s="43" t="str">
        <f t="shared" si="23"/>
        <v/>
      </c>
      <c r="O96" s="43" t="str">
        <f t="shared" si="20"/>
        <v/>
      </c>
      <c r="P96" s="129" t="str">
        <f t="shared" si="21"/>
        <v/>
      </c>
      <c r="Q96" s="45" t="str">
        <f>IF('વિદ્યાર્થી માહિતી'!C93="","",'વિદ્યાર્થી માહિતી'!G93)</f>
        <v/>
      </c>
      <c r="R96" s="388" t="str">
        <f t="shared" si="24"/>
        <v/>
      </c>
    </row>
    <row r="97" spans="1:18" ht="23.25" customHeight="1" x14ac:dyDescent="0.2">
      <c r="A97" s="41">
        <f>IF('વિદ્યાર્થી માહિતી'!A94="","",'વિદ્યાર્થી માહિતી'!A94)</f>
        <v>93</v>
      </c>
      <c r="B97" s="121" t="str">
        <f>IF('વિદ્યાર્થી માહિતી'!B94="","",'વિદ્યાર્થી માહિતી'!B94)</f>
        <v/>
      </c>
      <c r="C97" s="42" t="str">
        <f>IF('વિદ્યાર્થી માહિતી'!C94="","",'વિદ્યાર્થી માહિતી'!C94)</f>
        <v/>
      </c>
      <c r="D97" s="42" t="str">
        <f>IF('વિદ્યાર્થી માહિતી'!C94="","",'વિદ્યાર્થી માહિતી'!G94)</f>
        <v/>
      </c>
      <c r="E97" s="42" t="str">
        <f>IF('વિદ્યાર્થી માહિતી'!C94="","",'વિદ્યાર્થી માહિતી'!H94)</f>
        <v/>
      </c>
      <c r="F97" s="34"/>
      <c r="G97" s="34"/>
      <c r="H97" s="34"/>
      <c r="I97" s="34"/>
      <c r="J97" s="34"/>
      <c r="K97" s="34"/>
      <c r="L97" s="34"/>
      <c r="M97" s="148" t="str">
        <f t="shared" si="22"/>
        <v/>
      </c>
      <c r="N97" s="43" t="str">
        <f t="shared" si="23"/>
        <v/>
      </c>
      <c r="O97" s="43" t="str">
        <f t="shared" si="20"/>
        <v/>
      </c>
      <c r="P97" s="129" t="str">
        <f t="shared" si="21"/>
        <v/>
      </c>
      <c r="Q97" s="45" t="str">
        <f>IF('વિદ્યાર્થી માહિતી'!C94="","",'વિદ્યાર્થી માહિતી'!G94)</f>
        <v/>
      </c>
      <c r="R97" s="388" t="str">
        <f t="shared" si="24"/>
        <v/>
      </c>
    </row>
    <row r="98" spans="1:18" ht="23.25" customHeight="1" x14ac:dyDescent="0.2">
      <c r="A98" s="41">
        <f>IF('વિદ્યાર્થી માહિતી'!A95="","",'વિદ્યાર્થી માહિતી'!A95)</f>
        <v>94</v>
      </c>
      <c r="B98" s="121" t="str">
        <f>IF('વિદ્યાર્થી માહિતી'!B95="","",'વિદ્યાર્થી માહિતી'!B95)</f>
        <v/>
      </c>
      <c r="C98" s="42" t="str">
        <f>IF('વિદ્યાર્થી માહિતી'!C95="","",'વિદ્યાર્થી માહિતી'!C95)</f>
        <v/>
      </c>
      <c r="D98" s="42" t="str">
        <f>IF('વિદ્યાર્થી માહિતી'!C95="","",'વિદ્યાર્થી માહિતી'!G95)</f>
        <v/>
      </c>
      <c r="E98" s="42" t="str">
        <f>IF('વિદ્યાર્થી માહિતી'!C95="","",'વિદ્યાર્થી માહિતી'!H95)</f>
        <v/>
      </c>
      <c r="F98" s="34"/>
      <c r="G98" s="34"/>
      <c r="H98" s="34"/>
      <c r="I98" s="34"/>
      <c r="J98" s="34"/>
      <c r="K98" s="34"/>
      <c r="L98" s="34"/>
      <c r="M98" s="148" t="str">
        <f t="shared" si="22"/>
        <v/>
      </c>
      <c r="N98" s="43" t="str">
        <f t="shared" si="23"/>
        <v/>
      </c>
      <c r="O98" s="43" t="str">
        <f t="shared" si="20"/>
        <v/>
      </c>
      <c r="P98" s="129" t="str">
        <f t="shared" si="21"/>
        <v/>
      </c>
      <c r="Q98" s="45" t="str">
        <f>IF('વિદ્યાર્થી માહિતી'!C95="","",'વિદ્યાર્થી માહિતી'!G95)</f>
        <v/>
      </c>
      <c r="R98" s="388" t="str">
        <f t="shared" si="24"/>
        <v/>
      </c>
    </row>
    <row r="99" spans="1:18" ht="23.25" customHeight="1" x14ac:dyDescent="0.2">
      <c r="A99" s="41">
        <f>IF('વિદ્યાર્થી માહિતી'!A96="","",'વિદ્યાર્થી માહિતી'!A96)</f>
        <v>95</v>
      </c>
      <c r="B99" s="121" t="str">
        <f>IF('વિદ્યાર્થી માહિતી'!B96="","",'વિદ્યાર્થી માહિતી'!B96)</f>
        <v/>
      </c>
      <c r="C99" s="42" t="str">
        <f>IF('વિદ્યાર્થી માહિતી'!C96="","",'વિદ્યાર્થી માહિતી'!C96)</f>
        <v/>
      </c>
      <c r="D99" s="42" t="str">
        <f>IF('વિદ્યાર્થી માહિતી'!C96="","",'વિદ્યાર્થી માહિતી'!G96)</f>
        <v/>
      </c>
      <c r="E99" s="42" t="str">
        <f>IF('વિદ્યાર્થી માહિતી'!C96="","",'વિદ્યાર્થી માહિતી'!H96)</f>
        <v/>
      </c>
      <c r="F99" s="34"/>
      <c r="G99" s="34"/>
      <c r="H99" s="34"/>
      <c r="I99" s="34"/>
      <c r="J99" s="34"/>
      <c r="K99" s="34"/>
      <c r="L99" s="34"/>
      <c r="M99" s="148" t="str">
        <f t="shared" si="22"/>
        <v/>
      </c>
      <c r="N99" s="43" t="str">
        <f t="shared" si="23"/>
        <v/>
      </c>
      <c r="O99" s="43" t="str">
        <f t="shared" si="20"/>
        <v/>
      </c>
      <c r="P99" s="129" t="str">
        <f t="shared" si="21"/>
        <v/>
      </c>
      <c r="Q99" s="45" t="str">
        <f>IF('વિદ્યાર્થી માહિતી'!C96="","",'વિદ્યાર્થી માહિતી'!G96)</f>
        <v/>
      </c>
      <c r="R99" s="388" t="str">
        <f t="shared" si="24"/>
        <v/>
      </c>
    </row>
    <row r="100" spans="1:18" ht="23.25" customHeight="1" x14ac:dyDescent="0.2">
      <c r="A100" s="41">
        <f>IF('વિદ્યાર્થી માહિતી'!A97="","",'વિદ્યાર્થી માહિતી'!A97)</f>
        <v>96</v>
      </c>
      <c r="B100" s="121" t="str">
        <f>IF('વિદ્યાર્થી માહિતી'!B97="","",'વિદ્યાર્થી માહિતી'!B97)</f>
        <v/>
      </c>
      <c r="C100" s="42" t="str">
        <f>IF('વિદ્યાર્થી માહિતી'!C97="","",'વિદ્યાર્થી માહિતી'!C97)</f>
        <v/>
      </c>
      <c r="D100" s="42" t="str">
        <f>IF('વિદ્યાર્થી માહિતી'!C97="","",'વિદ્યાર્થી માહિતી'!G97)</f>
        <v/>
      </c>
      <c r="E100" s="42" t="str">
        <f>IF('વિદ્યાર્થી માહિતી'!C97="","",'વિદ્યાર્થી માહિતી'!H97)</f>
        <v/>
      </c>
      <c r="F100" s="34"/>
      <c r="G100" s="34"/>
      <c r="H100" s="34"/>
      <c r="I100" s="34"/>
      <c r="J100" s="34"/>
      <c r="K100" s="34"/>
      <c r="L100" s="34"/>
      <c r="M100" s="148" t="str">
        <f t="shared" si="22"/>
        <v/>
      </c>
      <c r="N100" s="43" t="str">
        <f t="shared" si="23"/>
        <v/>
      </c>
      <c r="O100" s="43" t="str">
        <f t="shared" si="20"/>
        <v/>
      </c>
      <c r="P100" s="129" t="str">
        <f t="shared" si="21"/>
        <v/>
      </c>
      <c r="Q100" s="45" t="str">
        <f>IF('વિદ્યાર્થી માહિતી'!C97="","",'વિદ્યાર્થી માહિતી'!G97)</f>
        <v/>
      </c>
      <c r="R100" s="388" t="str">
        <f t="shared" si="24"/>
        <v/>
      </c>
    </row>
    <row r="101" spans="1:18" ht="23.25" customHeight="1" x14ac:dyDescent="0.2">
      <c r="A101" s="41">
        <f>IF('વિદ્યાર્થી માહિતી'!A98="","",'વિદ્યાર્થી માહિતી'!A98)</f>
        <v>97</v>
      </c>
      <c r="B101" s="121" t="str">
        <f>IF('વિદ્યાર્થી માહિતી'!B98="","",'વિદ્યાર્થી માહિતી'!B98)</f>
        <v/>
      </c>
      <c r="C101" s="42" t="str">
        <f>IF('વિદ્યાર્થી માહિતી'!C98="","",'વિદ્યાર્થી માહિતી'!C98)</f>
        <v/>
      </c>
      <c r="D101" s="42" t="str">
        <f>IF('વિદ્યાર્થી માહિતી'!C98="","",'વિદ્યાર્થી માહિતી'!G98)</f>
        <v/>
      </c>
      <c r="E101" s="42" t="str">
        <f>IF('વિદ્યાર્થી માહિતી'!C98="","",'વિદ્યાર્થી માહિતી'!H98)</f>
        <v/>
      </c>
      <c r="F101" s="34"/>
      <c r="G101" s="34"/>
      <c r="H101" s="34"/>
      <c r="I101" s="34"/>
      <c r="J101" s="34"/>
      <c r="K101" s="34"/>
      <c r="L101" s="34"/>
      <c r="M101" s="148" t="str">
        <f t="shared" si="22"/>
        <v/>
      </c>
      <c r="N101" s="43" t="str">
        <f t="shared" si="23"/>
        <v/>
      </c>
      <c r="O101" s="43" t="str">
        <f t="shared" ref="O101:O104" si="25">IF(N101="પાસ",M101,"")</f>
        <v/>
      </c>
      <c r="P101" s="129" t="str">
        <f t="shared" ref="P101:P104" si="26">IF(C101="","",IF(O101="","NA",RANK(O101,$O$5:$O$104,0)))</f>
        <v/>
      </c>
      <c r="Q101" s="45" t="str">
        <f>IF('વિદ્યાર્થી માહિતી'!C98="","",'વિદ્યાર્થી માહિતી'!G98)</f>
        <v/>
      </c>
      <c r="R101" s="388" t="str">
        <f t="shared" si="24"/>
        <v/>
      </c>
    </row>
    <row r="102" spans="1:18" ht="23.25" customHeight="1" x14ac:dyDescent="0.2">
      <c r="A102" s="41">
        <f>IF('વિદ્યાર્થી માહિતી'!A99="","",'વિદ્યાર્થી માહિતી'!A99)</f>
        <v>98</v>
      </c>
      <c r="B102" s="121" t="str">
        <f>IF('વિદ્યાર્થી માહિતી'!B99="","",'વિદ્યાર્થી માહિતી'!B99)</f>
        <v/>
      </c>
      <c r="C102" s="42" t="str">
        <f>IF('વિદ્યાર્થી માહિતી'!C99="","",'વિદ્યાર્થી માહિતી'!C99)</f>
        <v/>
      </c>
      <c r="D102" s="42" t="str">
        <f>IF('વિદ્યાર્થી માહિતી'!C99="","",'વિદ્યાર્થી માહિતી'!G99)</f>
        <v/>
      </c>
      <c r="E102" s="42" t="str">
        <f>IF('વિદ્યાર્થી માહિતી'!C99="","",'વિદ્યાર્થી માહિતી'!H99)</f>
        <v/>
      </c>
      <c r="F102" s="34"/>
      <c r="G102" s="34"/>
      <c r="H102" s="34"/>
      <c r="I102" s="34"/>
      <c r="J102" s="34"/>
      <c r="K102" s="34"/>
      <c r="L102" s="34"/>
      <c r="M102" s="148" t="str">
        <f t="shared" si="22"/>
        <v/>
      </c>
      <c r="N102" s="43" t="str">
        <f t="shared" si="23"/>
        <v/>
      </c>
      <c r="O102" s="43" t="str">
        <f t="shared" si="25"/>
        <v/>
      </c>
      <c r="P102" s="129" t="str">
        <f t="shared" si="26"/>
        <v/>
      </c>
      <c r="Q102" s="45" t="str">
        <f>IF('વિદ્યાર્થી માહિતી'!C99="","",'વિદ્યાર્થી માહિતી'!G99)</f>
        <v/>
      </c>
      <c r="R102" s="388" t="str">
        <f t="shared" si="24"/>
        <v/>
      </c>
    </row>
    <row r="103" spans="1:18" ht="23.25" customHeight="1" x14ac:dyDescent="0.2">
      <c r="A103" s="41">
        <f>IF('વિદ્યાર્થી માહિતી'!A100="","",'વિદ્યાર્થી માહિતી'!A100)</f>
        <v>99</v>
      </c>
      <c r="B103" s="121" t="str">
        <f>IF('વિદ્યાર્થી માહિતી'!B100="","",'વિદ્યાર્થી માહિતી'!B100)</f>
        <v/>
      </c>
      <c r="C103" s="42" t="str">
        <f>IF('વિદ્યાર્થી માહિતી'!C100="","",'વિદ્યાર્થી માહિતી'!C100)</f>
        <v/>
      </c>
      <c r="D103" s="42" t="str">
        <f>IF('વિદ્યાર્થી માહિતી'!C100="","",'વિદ્યાર્થી માહિતી'!G100)</f>
        <v/>
      </c>
      <c r="E103" s="42" t="str">
        <f>IF('વિદ્યાર્થી માહિતી'!C100="","",'વિદ્યાર્થી માહિતી'!H100)</f>
        <v/>
      </c>
      <c r="F103" s="34"/>
      <c r="G103" s="34"/>
      <c r="H103" s="34"/>
      <c r="I103" s="34"/>
      <c r="J103" s="34"/>
      <c r="K103" s="34"/>
      <c r="L103" s="34"/>
      <c r="M103" s="148" t="str">
        <f t="shared" si="22"/>
        <v/>
      </c>
      <c r="N103" s="43" t="str">
        <f t="shared" si="23"/>
        <v/>
      </c>
      <c r="O103" s="43" t="str">
        <f t="shared" si="25"/>
        <v/>
      </c>
      <c r="P103" s="129" t="str">
        <f t="shared" si="26"/>
        <v/>
      </c>
      <c r="Q103" s="45" t="str">
        <f>IF('વિદ્યાર્થી માહિતી'!C100="","",'વિદ્યાર્થી માહિતી'!G100)</f>
        <v/>
      </c>
      <c r="R103" s="388" t="str">
        <f t="shared" si="24"/>
        <v/>
      </c>
    </row>
    <row r="104" spans="1:18" ht="23.25" customHeight="1" x14ac:dyDescent="0.2">
      <c r="A104" s="41">
        <f>IF('વિદ્યાર્થી માહિતી'!A101="","",'વિદ્યાર્થી માહિતી'!A101)</f>
        <v>100</v>
      </c>
      <c r="B104" s="121" t="str">
        <f>IF('વિદ્યાર્થી માહિતી'!B101="","",'વિદ્યાર્થી માહિતી'!B101)</f>
        <v/>
      </c>
      <c r="C104" s="42" t="str">
        <f>IF('વિદ્યાર્થી માહિતી'!C101="","",'વિદ્યાર્થી માહિતી'!C101)</f>
        <v/>
      </c>
      <c r="D104" s="42" t="str">
        <f>IF('વિદ્યાર્થી માહિતી'!C101="","",'વિદ્યાર્થી માહિતી'!G101)</f>
        <v/>
      </c>
      <c r="E104" s="42" t="str">
        <f>IF('વિદ્યાર્થી માહિતી'!C101="","",'વિદ્યાર્થી માહિતી'!H101)</f>
        <v/>
      </c>
      <c r="F104" s="34"/>
      <c r="G104" s="34"/>
      <c r="H104" s="34"/>
      <c r="I104" s="34"/>
      <c r="J104" s="34"/>
      <c r="K104" s="34"/>
      <c r="L104" s="34"/>
      <c r="M104" s="148" t="str">
        <f t="shared" si="22"/>
        <v/>
      </c>
      <c r="N104" s="43" t="str">
        <f t="shared" si="23"/>
        <v/>
      </c>
      <c r="O104" s="43" t="str">
        <f t="shared" si="25"/>
        <v/>
      </c>
      <c r="P104" s="129" t="str">
        <f t="shared" si="26"/>
        <v/>
      </c>
      <c r="Q104" s="45" t="str">
        <f>IF('વિદ્યાર્થી માહિતી'!C101="","",'વિદ્યાર્થી માહિતી'!G101)</f>
        <v/>
      </c>
      <c r="R104" s="388" t="str">
        <f t="shared" si="24"/>
        <v/>
      </c>
    </row>
  </sheetData>
  <sheetProtection password="CC35" sheet="1" scenarios="1" formatCells="0" formatColumns="0" formatRows="0" selectLockedCells="1"/>
  <mergeCells count="22">
    <mergeCell ref="S5:S6"/>
    <mergeCell ref="S4:AN4"/>
    <mergeCell ref="T15:Z15"/>
    <mergeCell ref="AA15:AD15"/>
    <mergeCell ref="T16:Z16"/>
    <mergeCell ref="AA16:AD16"/>
    <mergeCell ref="Z5:AB5"/>
    <mergeCell ref="AC5:AE5"/>
    <mergeCell ref="AL5:AN5"/>
    <mergeCell ref="T5:V5"/>
    <mergeCell ref="AI5:AK5"/>
    <mergeCell ref="AF5:AH5"/>
    <mergeCell ref="W5:Y5"/>
    <mergeCell ref="A1:B1"/>
    <mergeCell ref="C1:P1"/>
    <mergeCell ref="S3:AN3"/>
    <mergeCell ref="C2:H2"/>
    <mergeCell ref="A3:C3"/>
    <mergeCell ref="K2:L2"/>
    <mergeCell ref="M3:P3"/>
    <mergeCell ref="D3:D4"/>
    <mergeCell ref="E3:E4"/>
  </mergeCells>
  <conditionalFormatting sqref="E5:E104">
    <cfRule type="cellIs" dxfId="59" priority="11" operator="equal">
      <formula>"LEFT"</formula>
    </cfRule>
    <cfRule type="cellIs" dxfId="58" priority="12" operator="equal">
      <formula>"YES"</formula>
    </cfRule>
  </conditionalFormatting>
  <conditionalFormatting sqref="F5:L104">
    <cfRule type="cellIs" dxfId="57" priority="3" operator="equal">
      <formula>"LEFT"</formula>
    </cfRule>
    <cfRule type="cellIs" dxfId="56" priority="4" operator="equal">
      <formula>"AB"</formula>
    </cfRule>
  </conditionalFormatting>
  <conditionalFormatting sqref="N5:N104">
    <cfRule type="cellIs" dxfId="55" priority="5" operator="equal">
      <formula>"નાપાસ"</formula>
    </cfRule>
    <cfRule type="cellIs" dxfId="54" priority="6" operator="equal">
      <formula>"પાસ"</formula>
    </cfRule>
    <cfRule type="cellIs" dxfId="53" priority="7" operator="equal">
      <formula>"NA"</formula>
    </cfRule>
  </conditionalFormatting>
  <conditionalFormatting sqref="O5:O104">
    <cfRule type="cellIs" dxfId="52" priority="27" operator="equal">
      <formula>"Fail"</formula>
    </cfRule>
    <cfRule type="cellIs" dxfId="51" priority="18" operator="equal">
      <formula>"નાપાસ"</formula>
    </cfRule>
    <cfRule type="cellIs" dxfId="50" priority="26" operator="equal">
      <formula>"Fail"</formula>
    </cfRule>
  </conditionalFormatting>
  <conditionalFormatting sqref="P4:P104">
    <cfRule type="cellIs" dxfId="49" priority="2" operator="equal">
      <formula>"NA"</formula>
    </cfRule>
  </conditionalFormatting>
  <conditionalFormatting sqref="R5:R104">
    <cfRule type="cellIs" dxfId="48" priority="1" operator="equal">
      <formula>"NA"</formula>
    </cfRule>
  </conditionalFormatting>
  <dataValidations count="1">
    <dataValidation type="list" allowBlank="1" showInputMessage="1" showErrorMessage="1" sqref="F5:L104" xr:uid="{00000000-0002-0000-0400-000000000000}">
      <formula1>$AR$5:$AR$57</formula1>
    </dataValidation>
  </dataValidations>
  <pageMargins left="0.55118110236220474" right="0.39370078740157483" top="0.39370078740157483" bottom="0.35433070866141736" header="0.31496062992125984" footer="0.31496062992125984"/>
  <pageSetup paperSize="9" orientation="portrait" blackAndWhite="1" horizontalDpi="300" verticalDpi="300" r:id="rId1"/>
  <ignoredErrors>
    <ignoredError sqref="N2 R4:R5 R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U1048576"/>
  <sheetViews>
    <sheetView workbookViewId="0">
      <selection activeCell="U1" sqref="U1"/>
    </sheetView>
  </sheetViews>
  <sheetFormatPr defaultColWidth="9.14453125" defaultRowHeight="15" x14ac:dyDescent="0.2"/>
  <cols>
    <col min="1" max="17" width="4.3046875" style="25" customWidth="1"/>
    <col min="18" max="18" width="5.24609375" style="25" customWidth="1"/>
    <col min="19" max="19" width="5.109375" style="25" customWidth="1"/>
    <col min="20" max="20" width="4.83984375" style="25" customWidth="1"/>
    <col min="21" max="16384" width="9.14453125" style="25"/>
  </cols>
  <sheetData>
    <row r="1" spans="1:21" ht="31.5" customHeight="1" x14ac:dyDescent="0.2">
      <c r="A1" s="496"/>
      <c r="B1" s="497"/>
      <c r="C1" s="497"/>
      <c r="D1" s="497"/>
      <c r="E1" s="500" t="str">
        <f>શાળા!B1</f>
        <v xml:space="preserve">શ્રી જનકપુરી વિદ્યાલય </v>
      </c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1"/>
      <c r="U1" s="408">
        <v>1</v>
      </c>
    </row>
    <row r="2" spans="1:21" ht="20.25" customHeight="1" thickBot="1" x14ac:dyDescent="0.25">
      <c r="A2" s="498"/>
      <c r="B2" s="499"/>
      <c r="C2" s="499"/>
      <c r="D2" s="499"/>
      <c r="E2" s="502" t="str">
        <f>શાળા!B2</f>
        <v>લોંગડી , તા.મહુવા</v>
      </c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3"/>
    </row>
    <row r="3" spans="1:21" ht="27" customHeight="1" thickBot="1" x14ac:dyDescent="0.25">
      <c r="A3" s="498"/>
      <c r="B3" s="499"/>
      <c r="C3" s="499"/>
      <c r="D3" s="499"/>
      <c r="E3" s="504" t="s">
        <v>226</v>
      </c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6"/>
    </row>
    <row r="4" spans="1:21" ht="24.75" customHeight="1" x14ac:dyDescent="0.2">
      <c r="A4" s="498"/>
      <c r="B4" s="499"/>
      <c r="C4" s="499"/>
      <c r="D4" s="499"/>
      <c r="E4" s="474" t="s">
        <v>4</v>
      </c>
      <c r="F4" s="474"/>
      <c r="G4" s="507" t="str">
        <f>શાળા!B4</f>
        <v>9-A</v>
      </c>
      <c r="H4" s="486"/>
      <c r="I4" s="474" t="s">
        <v>30</v>
      </c>
      <c r="J4" s="474"/>
      <c r="K4" s="486" t="str">
        <f>શાળા!B6</f>
        <v>2023-24</v>
      </c>
      <c r="L4" s="486"/>
      <c r="M4" s="486"/>
      <c r="N4" s="486"/>
      <c r="O4" s="474" t="s">
        <v>216</v>
      </c>
      <c r="P4" s="474"/>
      <c r="Q4" s="474"/>
      <c r="R4" s="486">
        <f>શાળા!B3</f>
        <v>62.0246</v>
      </c>
      <c r="S4" s="486"/>
      <c r="T4" s="488"/>
    </row>
    <row r="5" spans="1:21" ht="26.25" customHeight="1" x14ac:dyDescent="0.25">
      <c r="A5" s="485" t="s">
        <v>88</v>
      </c>
      <c r="B5" s="474"/>
      <c r="C5" s="474"/>
      <c r="D5" s="474"/>
      <c r="E5" s="495" t="str">
        <f>VLOOKUP($U$1,'T-1'!$A$5:$R$104,3,0)</f>
        <v xml:space="preserve">પઠાણ ઇમ્તિયાજ હનીફખાન </v>
      </c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167"/>
      <c r="S5" s="167"/>
      <c r="T5" s="409"/>
    </row>
    <row r="6" spans="1:21" ht="24.75" customHeight="1" x14ac:dyDescent="0.2">
      <c r="A6" s="485" t="s">
        <v>221</v>
      </c>
      <c r="B6" s="474"/>
      <c r="C6" s="474"/>
      <c r="D6" s="486">
        <f>VLOOKUP($U$1,'વિદ્યાર્થી માહિતી'!$A$2:$G$101,4,0)</f>
        <v>125</v>
      </c>
      <c r="E6" s="486"/>
      <c r="F6" s="486"/>
      <c r="G6" s="474" t="s">
        <v>220</v>
      </c>
      <c r="H6" s="474"/>
      <c r="I6" s="474"/>
      <c r="J6" s="487">
        <f>VLOOKUP($U$1,'વિદ્યાર્થી માહિતી'!$A$2:$G$101,5,0)</f>
        <v>37330</v>
      </c>
      <c r="K6" s="487"/>
      <c r="L6" s="487"/>
      <c r="M6" s="487"/>
      <c r="N6" s="487"/>
      <c r="O6" s="474" t="s">
        <v>219</v>
      </c>
      <c r="P6" s="474"/>
      <c r="Q6" s="474"/>
      <c r="R6" s="486">
        <f>VLOOKUP($U$1,'વિદ્યાર્થી માહિતી'!$A$2:$G$101,2,0)</f>
        <v>901</v>
      </c>
      <c r="S6" s="486"/>
      <c r="T6" s="488"/>
    </row>
    <row r="7" spans="1:21" ht="13.5" customHeight="1" x14ac:dyDescent="0.2">
      <c r="A7" s="489"/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1"/>
    </row>
    <row r="8" spans="1:21" ht="35.25" customHeight="1" x14ac:dyDescent="0.2">
      <c r="A8" s="481" t="s">
        <v>27</v>
      </c>
      <c r="B8" s="482"/>
      <c r="C8" s="482"/>
      <c r="D8" s="482"/>
      <c r="E8" s="492" t="str">
        <f>શાળા!A9</f>
        <v xml:space="preserve">ગુજરાતી </v>
      </c>
      <c r="F8" s="492"/>
      <c r="G8" s="492" t="str">
        <f>શાળા!A10</f>
        <v xml:space="preserve">અંગ્રેજી </v>
      </c>
      <c r="H8" s="492"/>
      <c r="I8" s="492" t="str">
        <f>શાળા!A11</f>
        <v xml:space="preserve">હિન્દી </v>
      </c>
      <c r="J8" s="492"/>
      <c r="K8" s="492" t="str">
        <f>શાળા!A12</f>
        <v>સંસ્કૃત</v>
      </c>
      <c r="L8" s="492"/>
      <c r="M8" s="492" t="str">
        <f>શાળા!A13</f>
        <v>ગણીત</v>
      </c>
      <c r="N8" s="492"/>
      <c r="O8" s="492" t="str">
        <f>શાળા!A14</f>
        <v xml:space="preserve">વિજ્ઞાન </v>
      </c>
      <c r="P8" s="492"/>
      <c r="Q8" s="492" t="str">
        <f>શાળા!A15</f>
        <v xml:space="preserve">સામાજિક વિજ્ઞાન </v>
      </c>
      <c r="R8" s="492"/>
      <c r="S8" s="493" t="s">
        <v>32</v>
      </c>
      <c r="T8" s="494"/>
    </row>
    <row r="9" spans="1:21" ht="25.5" customHeight="1" x14ac:dyDescent="0.2">
      <c r="A9" s="481" t="s">
        <v>32</v>
      </c>
      <c r="B9" s="482"/>
      <c r="C9" s="482"/>
      <c r="D9" s="482"/>
      <c r="E9" s="483">
        <v>50</v>
      </c>
      <c r="F9" s="483"/>
      <c r="G9" s="483">
        <v>50</v>
      </c>
      <c r="H9" s="483"/>
      <c r="I9" s="483">
        <v>50</v>
      </c>
      <c r="J9" s="483"/>
      <c r="K9" s="483">
        <v>50</v>
      </c>
      <c r="L9" s="483"/>
      <c r="M9" s="483">
        <v>50</v>
      </c>
      <c r="N9" s="483"/>
      <c r="O9" s="483">
        <v>50</v>
      </c>
      <c r="P9" s="483"/>
      <c r="Q9" s="483">
        <v>50</v>
      </c>
      <c r="R9" s="483"/>
      <c r="S9" s="483">
        <v>350</v>
      </c>
      <c r="T9" s="484"/>
    </row>
    <row r="10" spans="1:21" ht="24" customHeight="1" x14ac:dyDescent="0.2">
      <c r="A10" s="481" t="s">
        <v>56</v>
      </c>
      <c r="B10" s="482"/>
      <c r="C10" s="482"/>
      <c r="D10" s="482"/>
      <c r="E10" s="478">
        <f>VLOOKUP($U$1,'T-1'!$A$5:$R$104,6,0)</f>
        <v>11</v>
      </c>
      <c r="F10" s="478"/>
      <c r="G10" s="478">
        <f>VLOOKUP($U$1,'T-1'!$A$5:$R$104,7,0)</f>
        <v>25</v>
      </c>
      <c r="H10" s="478"/>
      <c r="I10" s="478">
        <f>VLOOKUP($U$1,'T-1'!$A$5:$R$104,8,0)</f>
        <v>22</v>
      </c>
      <c r="J10" s="478"/>
      <c r="K10" s="478">
        <f>VLOOKUP($U$1,'T-1'!$A$5:$R$104,9,0)</f>
        <v>37</v>
      </c>
      <c r="L10" s="478"/>
      <c r="M10" s="478">
        <f>VLOOKUP($U$1,'T-1'!$A$5:$R$104,10,0)</f>
        <v>23</v>
      </c>
      <c r="N10" s="478"/>
      <c r="O10" s="478">
        <f>VLOOKUP($U$1,'T-1'!$A$5:$R$104,11,0)</f>
        <v>17</v>
      </c>
      <c r="P10" s="478"/>
      <c r="Q10" s="478">
        <f>VLOOKUP($U$1,'T-1'!$A$5:$R$104,12,0)</f>
        <v>22</v>
      </c>
      <c r="R10" s="478"/>
      <c r="S10" s="478">
        <f>VLOOKUP($U$1,'T-1'!$A$5:$R$104,13,0)</f>
        <v>157</v>
      </c>
      <c r="T10" s="479"/>
    </row>
    <row r="11" spans="1:21" ht="12.75" customHeight="1" x14ac:dyDescent="0.2">
      <c r="A11" s="302"/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301"/>
    </row>
    <row r="12" spans="1:21" ht="23.25" customHeight="1" x14ac:dyDescent="0.2">
      <c r="A12" s="302"/>
      <c r="B12" s="470" t="s">
        <v>217</v>
      </c>
      <c r="C12" s="470"/>
      <c r="D12" s="470"/>
      <c r="E12" s="480" t="str">
        <f>VLOOKUP($U$1,'T-1'!$A$5:$R$104,14,0)</f>
        <v>નાપાસ</v>
      </c>
      <c r="F12" s="480"/>
      <c r="G12" s="480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301"/>
    </row>
    <row r="13" spans="1:21" ht="23.25" customHeight="1" x14ac:dyDescent="0.2">
      <c r="A13" s="302"/>
      <c r="B13" s="470" t="s">
        <v>57</v>
      </c>
      <c r="C13" s="470"/>
      <c r="D13" s="470"/>
      <c r="E13" s="480" t="str">
        <f>VLOOKUP($U$1,'T-1'!$A$5:$R$104,16,0)</f>
        <v>NA</v>
      </c>
      <c r="F13" s="480"/>
      <c r="G13" s="480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301"/>
    </row>
    <row r="14" spans="1:21" ht="23.25" customHeight="1" x14ac:dyDescent="0.2">
      <c r="A14" s="302"/>
      <c r="B14" s="470" t="s">
        <v>70</v>
      </c>
      <c r="C14" s="470"/>
      <c r="D14" s="470"/>
      <c r="E14" s="480" t="str">
        <f>VLOOKUP($U$1,'T-1'!$A$5:$R$104,18,0)</f>
        <v>NA</v>
      </c>
      <c r="F14" s="480"/>
      <c r="G14" s="480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301"/>
    </row>
    <row r="15" spans="1:21" ht="8.25" customHeight="1" thickBot="1" x14ac:dyDescent="0.25">
      <c r="A15" s="302"/>
      <c r="B15" s="410"/>
      <c r="C15" s="410"/>
      <c r="D15" s="410"/>
      <c r="E15" s="410"/>
      <c r="F15" s="410"/>
      <c r="G15" s="410"/>
      <c r="H15" s="27"/>
      <c r="I15" s="411"/>
      <c r="J15" s="411"/>
      <c r="K15" s="411"/>
      <c r="L15" s="411"/>
      <c r="M15" s="407"/>
      <c r="N15" s="407"/>
      <c r="O15" s="472"/>
      <c r="P15" s="472"/>
      <c r="Q15" s="472"/>
      <c r="R15" s="472"/>
      <c r="S15" s="472"/>
      <c r="T15" s="473"/>
    </row>
    <row r="16" spans="1:21" ht="21.75" customHeight="1" x14ac:dyDescent="0.2">
      <c r="A16" s="302"/>
      <c r="B16" s="474" t="s">
        <v>218</v>
      </c>
      <c r="C16" s="474"/>
      <c r="D16" s="474"/>
      <c r="E16" s="475">
        <f>શાળા!F2</f>
        <v>45240</v>
      </c>
      <c r="F16" s="475"/>
      <c r="G16" s="475"/>
      <c r="H16" s="407"/>
      <c r="I16" s="476" t="s">
        <v>136</v>
      </c>
      <c r="J16" s="476"/>
      <c r="K16" s="476"/>
      <c r="L16" s="476"/>
      <c r="M16" s="407"/>
      <c r="N16" s="407"/>
      <c r="O16" s="474" t="s">
        <v>34</v>
      </c>
      <c r="P16" s="474"/>
      <c r="Q16" s="474"/>
      <c r="R16" s="474"/>
      <c r="S16" s="474"/>
      <c r="T16" s="477"/>
    </row>
    <row r="17" spans="1:21" ht="6.75" customHeight="1" thickBot="1" x14ac:dyDescent="0.25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412"/>
    </row>
    <row r="18" spans="1:21" ht="29.25" customHeight="1" thickBot="1" x14ac:dyDescent="0.25"/>
    <row r="19" spans="1:21" ht="31.5" customHeight="1" x14ac:dyDescent="0.2">
      <c r="A19" s="496"/>
      <c r="B19" s="497"/>
      <c r="C19" s="497"/>
      <c r="D19" s="497"/>
      <c r="E19" s="500" t="str">
        <f>શાળા!B1</f>
        <v xml:space="preserve">શ્રી જનકપુરી વિદ્યાલય </v>
      </c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1"/>
      <c r="U19" s="389">
        <f>U1+1</f>
        <v>2</v>
      </c>
    </row>
    <row r="20" spans="1:21" ht="20.25" customHeight="1" thickBot="1" x14ac:dyDescent="0.25">
      <c r="A20" s="498"/>
      <c r="B20" s="499"/>
      <c r="C20" s="499"/>
      <c r="D20" s="499"/>
      <c r="E20" s="502" t="str">
        <f>શાળા!B2</f>
        <v>લોંગડી , તા.મહુવા</v>
      </c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3"/>
    </row>
    <row r="21" spans="1:21" ht="27" customHeight="1" thickBot="1" x14ac:dyDescent="0.25">
      <c r="A21" s="498"/>
      <c r="B21" s="499"/>
      <c r="C21" s="499"/>
      <c r="D21" s="499"/>
      <c r="E21" s="504" t="s">
        <v>226</v>
      </c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6"/>
    </row>
    <row r="22" spans="1:21" ht="24.75" customHeight="1" x14ac:dyDescent="0.2">
      <c r="A22" s="498"/>
      <c r="B22" s="499"/>
      <c r="C22" s="499"/>
      <c r="D22" s="499"/>
      <c r="E22" s="474" t="s">
        <v>4</v>
      </c>
      <c r="F22" s="474"/>
      <c r="G22" s="507" t="str">
        <f>શાળા!B4</f>
        <v>9-A</v>
      </c>
      <c r="H22" s="486"/>
      <c r="I22" s="474" t="s">
        <v>30</v>
      </c>
      <c r="J22" s="474"/>
      <c r="K22" s="486" t="str">
        <f>શાળા!B6</f>
        <v>2023-24</v>
      </c>
      <c r="L22" s="486"/>
      <c r="M22" s="486"/>
      <c r="N22" s="486"/>
      <c r="O22" s="474" t="s">
        <v>216</v>
      </c>
      <c r="P22" s="474"/>
      <c r="Q22" s="474"/>
      <c r="R22" s="486">
        <f>શાળા!B3</f>
        <v>62.0246</v>
      </c>
      <c r="S22" s="486"/>
      <c r="T22" s="488"/>
    </row>
    <row r="23" spans="1:21" ht="26.25" customHeight="1" x14ac:dyDescent="0.25">
      <c r="A23" s="485" t="s">
        <v>88</v>
      </c>
      <c r="B23" s="474"/>
      <c r="C23" s="474"/>
      <c r="D23" s="474"/>
      <c r="E23" s="495" t="str">
        <f>VLOOKUP($U$19,'T-1'!$A$5:$R$104,3,0)</f>
        <v xml:space="preserve">મેરામણ ગરેજા </v>
      </c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167"/>
      <c r="S23" s="167"/>
      <c r="T23" s="409"/>
    </row>
    <row r="24" spans="1:21" ht="24.75" customHeight="1" x14ac:dyDescent="0.2">
      <c r="A24" s="485" t="s">
        <v>221</v>
      </c>
      <c r="B24" s="474"/>
      <c r="C24" s="474"/>
      <c r="D24" s="486">
        <f>VLOOKUP($U$19,'વિદ્યાર્થી માહિતી'!$A$2:$G$101,4,0)</f>
        <v>126</v>
      </c>
      <c r="E24" s="486"/>
      <c r="F24" s="486"/>
      <c r="G24" s="474" t="s">
        <v>220</v>
      </c>
      <c r="H24" s="474"/>
      <c r="I24" s="474"/>
      <c r="J24" s="487">
        <f>VLOOKUP($U$19,'વિદ્યાર્થી માહિતી'!$A$2:$G$101,5,0)</f>
        <v>38021</v>
      </c>
      <c r="K24" s="487"/>
      <c r="L24" s="487"/>
      <c r="M24" s="487"/>
      <c r="N24" s="487"/>
      <c r="O24" s="474" t="s">
        <v>219</v>
      </c>
      <c r="P24" s="474"/>
      <c r="Q24" s="474"/>
      <c r="R24" s="486">
        <f>VLOOKUP($U$19,'વિદ્યાર્થી માહિતી'!$A$2:$G$101,2,0)</f>
        <v>902</v>
      </c>
      <c r="S24" s="486"/>
      <c r="T24" s="488"/>
    </row>
    <row r="25" spans="1:21" ht="13.5" customHeight="1" x14ac:dyDescent="0.2">
      <c r="A25" s="489"/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1"/>
    </row>
    <row r="26" spans="1:21" ht="35.25" customHeight="1" x14ac:dyDescent="0.2">
      <c r="A26" s="481" t="s">
        <v>27</v>
      </c>
      <c r="B26" s="482"/>
      <c r="C26" s="482"/>
      <c r="D26" s="482"/>
      <c r="E26" s="492" t="str">
        <f>શાળા!A9</f>
        <v xml:space="preserve">ગુજરાતી </v>
      </c>
      <c r="F26" s="492"/>
      <c r="G26" s="492" t="str">
        <f>શાળા!A10</f>
        <v xml:space="preserve">અંગ્રેજી </v>
      </c>
      <c r="H26" s="492"/>
      <c r="I26" s="492" t="str">
        <f>શાળા!A11</f>
        <v xml:space="preserve">હિન્દી </v>
      </c>
      <c r="J26" s="492"/>
      <c r="K26" s="492" t="str">
        <f>શાળા!A12</f>
        <v>સંસ્કૃત</v>
      </c>
      <c r="L26" s="492"/>
      <c r="M26" s="492" t="str">
        <f>શાળા!A13</f>
        <v>ગણીત</v>
      </c>
      <c r="N26" s="492"/>
      <c r="O26" s="492" t="str">
        <f>શાળા!A14</f>
        <v xml:space="preserve">વિજ્ઞાન </v>
      </c>
      <c r="P26" s="492"/>
      <c r="Q26" s="492" t="str">
        <f>શાળા!A15</f>
        <v xml:space="preserve">સામાજિક વિજ્ઞાન </v>
      </c>
      <c r="R26" s="492"/>
      <c r="S26" s="493" t="s">
        <v>32</v>
      </c>
      <c r="T26" s="494"/>
    </row>
    <row r="27" spans="1:21" ht="25.5" customHeight="1" x14ac:dyDescent="0.2">
      <c r="A27" s="481" t="s">
        <v>32</v>
      </c>
      <c r="B27" s="482"/>
      <c r="C27" s="482"/>
      <c r="D27" s="482"/>
      <c r="E27" s="483">
        <v>50</v>
      </c>
      <c r="F27" s="483"/>
      <c r="G27" s="483">
        <v>50</v>
      </c>
      <c r="H27" s="483"/>
      <c r="I27" s="483">
        <v>50</v>
      </c>
      <c r="J27" s="483"/>
      <c r="K27" s="483">
        <v>50</v>
      </c>
      <c r="L27" s="483"/>
      <c r="M27" s="483">
        <v>50</v>
      </c>
      <c r="N27" s="483"/>
      <c r="O27" s="483">
        <v>50</v>
      </c>
      <c r="P27" s="483"/>
      <c r="Q27" s="483">
        <v>50</v>
      </c>
      <c r="R27" s="483"/>
      <c r="S27" s="483">
        <v>350</v>
      </c>
      <c r="T27" s="484"/>
    </row>
    <row r="28" spans="1:21" ht="24" customHeight="1" x14ac:dyDescent="0.2">
      <c r="A28" s="481" t="s">
        <v>56</v>
      </c>
      <c r="B28" s="482"/>
      <c r="C28" s="482"/>
      <c r="D28" s="482"/>
      <c r="E28" s="478">
        <f>VLOOKUP($U$19,'T-1'!$A$5:$R$104,6,0)</f>
        <v>40</v>
      </c>
      <c r="F28" s="478"/>
      <c r="G28" s="478">
        <f>VLOOKUP($U$19,'T-1'!$A$5:$R$104,7,0)</f>
        <v>35</v>
      </c>
      <c r="H28" s="478"/>
      <c r="I28" s="478">
        <f>VLOOKUP($U$19,'T-1'!$A$5:$R$104,8,0)</f>
        <v>44</v>
      </c>
      <c r="J28" s="478"/>
      <c r="K28" s="478">
        <f>VLOOKUP($U$19,'T-1'!$A$5:$R$104,9,0)</f>
        <v>45</v>
      </c>
      <c r="L28" s="478"/>
      <c r="M28" s="478">
        <f>VLOOKUP($U$19,'T-1'!$A$5:$R$104,10,0)</f>
        <v>45</v>
      </c>
      <c r="N28" s="478"/>
      <c r="O28" s="478">
        <f>VLOOKUP($U$19,'T-1'!$A$5:$R$104,11,0)</f>
        <v>40</v>
      </c>
      <c r="P28" s="478"/>
      <c r="Q28" s="478">
        <f>VLOOKUP($U$19,'T-1'!$A$5:$R$104,12,0)</f>
        <v>46</v>
      </c>
      <c r="R28" s="478"/>
      <c r="S28" s="478">
        <f>VLOOKUP($U$19,'T-1'!$A$5:$R$104,13,0)</f>
        <v>295</v>
      </c>
      <c r="T28" s="479"/>
    </row>
    <row r="29" spans="1:21" ht="12.75" customHeight="1" x14ac:dyDescent="0.2">
      <c r="A29" s="302"/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301"/>
    </row>
    <row r="30" spans="1:21" ht="23.25" customHeight="1" x14ac:dyDescent="0.2">
      <c r="A30" s="302"/>
      <c r="B30" s="470" t="s">
        <v>217</v>
      </c>
      <c r="C30" s="470"/>
      <c r="D30" s="470"/>
      <c r="E30" s="480" t="str">
        <f>VLOOKUP($U$19,'T-1'!$A$5:$R$104,14,0)</f>
        <v>પાસ</v>
      </c>
      <c r="F30" s="480"/>
      <c r="G30" s="480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301"/>
    </row>
    <row r="31" spans="1:21" ht="23.25" customHeight="1" x14ac:dyDescent="0.2">
      <c r="A31" s="302"/>
      <c r="B31" s="470" t="s">
        <v>57</v>
      </c>
      <c r="C31" s="470"/>
      <c r="D31" s="470"/>
      <c r="E31" s="480">
        <f>VLOOKUP($U$19,'T-1'!$A$5:$R$104,16,0)</f>
        <v>1</v>
      </c>
      <c r="F31" s="480"/>
      <c r="G31" s="480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301"/>
    </row>
    <row r="32" spans="1:21" ht="23.25" customHeight="1" x14ac:dyDescent="0.2">
      <c r="A32" s="302"/>
      <c r="B32" s="470" t="s">
        <v>70</v>
      </c>
      <c r="C32" s="470"/>
      <c r="D32" s="470"/>
      <c r="E32" s="471">
        <f>VLOOKUP($U$19,'T-1'!$A$5:$R$104,18,0)</f>
        <v>84.285714285714292</v>
      </c>
      <c r="F32" s="471"/>
      <c r="G32" s="471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301"/>
    </row>
    <row r="33" spans="1:20" ht="8.25" customHeight="1" thickBot="1" x14ac:dyDescent="0.25">
      <c r="A33" s="302"/>
      <c r="B33" s="410"/>
      <c r="C33" s="410"/>
      <c r="D33" s="410"/>
      <c r="E33" s="410"/>
      <c r="F33" s="410"/>
      <c r="G33" s="410"/>
      <c r="H33" s="27"/>
      <c r="I33" s="411"/>
      <c r="J33" s="411"/>
      <c r="K33" s="411"/>
      <c r="L33" s="411"/>
      <c r="M33" s="407"/>
      <c r="N33" s="407"/>
      <c r="O33" s="472"/>
      <c r="P33" s="472"/>
      <c r="Q33" s="472"/>
      <c r="R33" s="472"/>
      <c r="S33" s="472"/>
      <c r="T33" s="473"/>
    </row>
    <row r="34" spans="1:20" ht="21.75" customHeight="1" x14ac:dyDescent="0.2">
      <c r="A34" s="302"/>
      <c r="B34" s="474" t="s">
        <v>218</v>
      </c>
      <c r="C34" s="474"/>
      <c r="D34" s="474"/>
      <c r="E34" s="475">
        <f>શાળા!F2</f>
        <v>45240</v>
      </c>
      <c r="F34" s="475"/>
      <c r="G34" s="475"/>
      <c r="H34" s="407"/>
      <c r="I34" s="476" t="s">
        <v>136</v>
      </c>
      <c r="J34" s="476"/>
      <c r="K34" s="476"/>
      <c r="L34" s="476"/>
      <c r="M34" s="407"/>
      <c r="N34" s="407"/>
      <c r="O34" s="474" t="s">
        <v>34</v>
      </c>
      <c r="P34" s="474"/>
      <c r="Q34" s="474"/>
      <c r="R34" s="474"/>
      <c r="S34" s="474"/>
      <c r="T34" s="477"/>
    </row>
    <row r="35" spans="1:20" ht="6.75" customHeight="1" thickBot="1" x14ac:dyDescent="0.25">
      <c r="A35" s="303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412"/>
    </row>
    <row r="1048576" spans="21:21" x14ac:dyDescent="0.2">
      <c r="U1048576" s="25">
        <v>0</v>
      </c>
    </row>
  </sheetData>
  <sheetProtection password="CC35" sheet="1" objects="1" scenarios="1" formatCells="0" formatColumns="0" formatRows="0"/>
  <mergeCells count="114">
    <mergeCell ref="M8:N8"/>
    <mergeCell ref="O8:P8"/>
    <mergeCell ref="Q8:R8"/>
    <mergeCell ref="E9:F9"/>
    <mergeCell ref="G9:H9"/>
    <mergeCell ref="E1:T1"/>
    <mergeCell ref="E2:T2"/>
    <mergeCell ref="E3:T3"/>
    <mergeCell ref="A5:D5"/>
    <mergeCell ref="E4:F4"/>
    <mergeCell ref="G4:H4"/>
    <mergeCell ref="A6:C6"/>
    <mergeCell ref="G6:I6"/>
    <mergeCell ref="J6:N6"/>
    <mergeCell ref="O6:Q6"/>
    <mergeCell ref="R6:T6"/>
    <mergeCell ref="I4:J4"/>
    <mergeCell ref="K4:N4"/>
    <mergeCell ref="O4:Q4"/>
    <mergeCell ref="R4:T4"/>
    <mergeCell ref="D6:F6"/>
    <mergeCell ref="B12:D12"/>
    <mergeCell ref="B13:D13"/>
    <mergeCell ref="B14:D14"/>
    <mergeCell ref="K22:N22"/>
    <mergeCell ref="O22:Q22"/>
    <mergeCell ref="R22:T22"/>
    <mergeCell ref="S8:T8"/>
    <mergeCell ref="E8:F8"/>
    <mergeCell ref="G8:H8"/>
    <mergeCell ref="I8:J8"/>
    <mergeCell ref="K8:L8"/>
    <mergeCell ref="E12:G12"/>
    <mergeCell ref="S10:T10"/>
    <mergeCell ref="A10:D10"/>
    <mergeCell ref="S9:T9"/>
    <mergeCell ref="A8:D8"/>
    <mergeCell ref="A9:D9"/>
    <mergeCell ref="E10:F10"/>
    <mergeCell ref="G10:H10"/>
    <mergeCell ref="I10:J10"/>
    <mergeCell ref="K10:L10"/>
    <mergeCell ref="M10:N10"/>
    <mergeCell ref="O10:P10"/>
    <mergeCell ref="Q10:R10"/>
    <mergeCell ref="A23:D23"/>
    <mergeCell ref="E23:Q23"/>
    <mergeCell ref="I9:J9"/>
    <mergeCell ref="K9:L9"/>
    <mergeCell ref="M9:N9"/>
    <mergeCell ref="O9:P9"/>
    <mergeCell ref="Q9:R9"/>
    <mergeCell ref="A1:D4"/>
    <mergeCell ref="E5:Q5"/>
    <mergeCell ref="A7:T7"/>
    <mergeCell ref="A19:D22"/>
    <mergeCell ref="E19:T19"/>
    <mergeCell ref="E20:T20"/>
    <mergeCell ref="E21:T21"/>
    <mergeCell ref="E22:F22"/>
    <mergeCell ref="G22:H22"/>
    <mergeCell ref="I22:J22"/>
    <mergeCell ref="B16:D16"/>
    <mergeCell ref="E16:G16"/>
    <mergeCell ref="O16:T16"/>
    <mergeCell ref="O15:T15"/>
    <mergeCell ref="I16:L16"/>
    <mergeCell ref="E13:G13"/>
    <mergeCell ref="E14:G14"/>
    <mergeCell ref="A24:C24"/>
    <mergeCell ref="D24:F24"/>
    <mergeCell ref="G24:I24"/>
    <mergeCell ref="J24:N24"/>
    <mergeCell ref="O24:Q24"/>
    <mergeCell ref="R24:T24"/>
    <mergeCell ref="A25:T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27:D27"/>
    <mergeCell ref="E27:F27"/>
    <mergeCell ref="G27:H27"/>
    <mergeCell ref="I27:J27"/>
    <mergeCell ref="K27:L27"/>
    <mergeCell ref="M27:N27"/>
    <mergeCell ref="O27:P27"/>
    <mergeCell ref="Q27:R27"/>
    <mergeCell ref="S27:T27"/>
    <mergeCell ref="B32:D32"/>
    <mergeCell ref="E32:G32"/>
    <mergeCell ref="O33:T33"/>
    <mergeCell ref="B34:D34"/>
    <mergeCell ref="E34:G34"/>
    <mergeCell ref="I34:L34"/>
    <mergeCell ref="O34:T34"/>
    <mergeCell ref="O28:P28"/>
    <mergeCell ref="Q28:R28"/>
    <mergeCell ref="S28:T28"/>
    <mergeCell ref="B30:D30"/>
    <mergeCell ref="E30:G30"/>
    <mergeCell ref="B31:D31"/>
    <mergeCell ref="E31:G31"/>
    <mergeCell ref="A28:D28"/>
    <mergeCell ref="E28:F28"/>
    <mergeCell ref="G28:H28"/>
    <mergeCell ref="I28:J28"/>
    <mergeCell ref="K28:L28"/>
    <mergeCell ref="M28:N28"/>
  </mergeCells>
  <conditionalFormatting sqref="E10:R10">
    <cfRule type="cellIs" dxfId="47" priority="2" operator="lessThan">
      <formula>17</formula>
    </cfRule>
  </conditionalFormatting>
  <conditionalFormatting sqref="E28:R28">
    <cfRule type="cellIs" dxfId="46" priority="1" operator="lessThan">
      <formula>17</formula>
    </cfRule>
  </conditionalFormatting>
  <pageMargins left="0.68" right="0.49" top="0.55118110236220474" bottom="0.55118110236220474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V135"/>
  <sheetViews>
    <sheetView workbookViewId="0">
      <pane ySplit="3" topLeftCell="A4" activePane="bottomLeft" state="frozen"/>
      <selection pane="bottomLeft" activeCell="G15" sqref="G15"/>
    </sheetView>
  </sheetViews>
  <sheetFormatPr defaultColWidth="9.14453125" defaultRowHeight="15" x14ac:dyDescent="0.2"/>
  <cols>
    <col min="1" max="1" width="5.91796875" style="25" customWidth="1"/>
    <col min="2" max="2" width="7.53125" style="25" customWidth="1"/>
    <col min="3" max="3" width="25.9609375" style="25" customWidth="1"/>
    <col min="4" max="4" width="8.7421875" style="25" customWidth="1"/>
    <col min="5" max="11" width="7.53125" style="25" customWidth="1"/>
    <col min="12" max="12" width="5.109375" style="236" customWidth="1"/>
    <col min="13" max="19" width="6.72265625" style="25" customWidth="1"/>
    <col min="20" max="21" width="9.14453125" style="25"/>
    <col min="22" max="22" width="0" style="25" hidden="1" customWidth="1"/>
    <col min="23" max="16384" width="9.14453125" style="25"/>
  </cols>
  <sheetData>
    <row r="1" spans="1:22" ht="24" customHeight="1" thickBot="1" x14ac:dyDescent="0.35">
      <c r="A1" s="427" t="s">
        <v>0</v>
      </c>
      <c r="B1" s="428"/>
      <c r="C1" s="429" t="str">
        <f>શાળા!B1</f>
        <v xml:space="preserve">શ્રી જનકપુરી વિદ્યાલય </v>
      </c>
      <c r="D1" s="429"/>
      <c r="E1" s="429"/>
      <c r="F1" s="430" t="s">
        <v>141</v>
      </c>
      <c r="G1" s="430"/>
      <c r="H1" s="431"/>
      <c r="I1" s="227" t="s">
        <v>30</v>
      </c>
      <c r="J1" s="432" t="str">
        <f>શાળા!B6</f>
        <v>2023-24</v>
      </c>
      <c r="K1" s="432"/>
      <c r="L1" s="228"/>
      <c r="M1" s="424" t="s">
        <v>139</v>
      </c>
      <c r="N1" s="424"/>
      <c r="O1" s="424"/>
      <c r="P1" s="424"/>
      <c r="Q1" s="424"/>
      <c r="R1" s="424"/>
      <c r="S1" s="424"/>
    </row>
    <row r="2" spans="1:22" ht="27.75" customHeight="1" x14ac:dyDescent="0.2">
      <c r="A2" s="229" t="s">
        <v>68</v>
      </c>
      <c r="B2" s="237" t="str">
        <f>શાળા!B4</f>
        <v>9-A</v>
      </c>
      <c r="C2" s="230" t="s">
        <v>27</v>
      </c>
      <c r="D2" s="425" t="s">
        <v>125</v>
      </c>
      <c r="E2" s="238" t="str">
        <f>શાળા!A9</f>
        <v xml:space="preserve">ગુજરાતી </v>
      </c>
      <c r="F2" s="239" t="str">
        <f>શાળા!A10</f>
        <v xml:space="preserve">અંગ્રેજી </v>
      </c>
      <c r="G2" s="239" t="str">
        <f>શાળા!A11</f>
        <v xml:space="preserve">હિન્દી </v>
      </c>
      <c r="H2" s="238" t="str">
        <f>શાળા!A12</f>
        <v>સંસ્કૃત</v>
      </c>
      <c r="I2" s="239" t="str">
        <f>શાળા!A13</f>
        <v>ગણીત</v>
      </c>
      <c r="J2" s="240" t="str">
        <f>શાળા!A14</f>
        <v xml:space="preserve">વિજ્ઞાન </v>
      </c>
      <c r="K2" s="240" t="str">
        <f>શાળા!A15</f>
        <v xml:space="preserve">સામાજિક વિજ્ઞાન </v>
      </c>
      <c r="L2" s="231"/>
      <c r="M2" s="241" t="str">
        <f>E2</f>
        <v xml:space="preserve">ગુજરાતી </v>
      </c>
      <c r="N2" s="241" t="str">
        <f t="shared" ref="N2:S2" si="0">F2</f>
        <v xml:space="preserve">અંગ્રેજી </v>
      </c>
      <c r="O2" s="241" t="str">
        <f t="shared" si="0"/>
        <v xml:space="preserve">હિન્દી </v>
      </c>
      <c r="P2" s="241" t="str">
        <f t="shared" si="0"/>
        <v>સંસ્કૃત</v>
      </c>
      <c r="Q2" s="241" t="str">
        <f t="shared" si="0"/>
        <v>ગણીત</v>
      </c>
      <c r="R2" s="241" t="str">
        <f t="shared" si="0"/>
        <v xml:space="preserve">વિજ્ઞાન </v>
      </c>
      <c r="S2" s="241" t="str">
        <f t="shared" si="0"/>
        <v xml:space="preserve">સામાજિક વિજ્ઞાન </v>
      </c>
    </row>
    <row r="3" spans="1:22" ht="23.25" customHeight="1" x14ac:dyDescent="0.2">
      <c r="A3" s="31" t="s">
        <v>20</v>
      </c>
      <c r="B3" s="31" t="s">
        <v>28</v>
      </c>
      <c r="C3" s="31" t="s">
        <v>22</v>
      </c>
      <c r="D3" s="426"/>
      <c r="E3" s="232" t="s">
        <v>29</v>
      </c>
      <c r="F3" s="232" t="s">
        <v>29</v>
      </c>
      <c r="G3" s="232" t="s">
        <v>29</v>
      </c>
      <c r="H3" s="232" t="s">
        <v>29</v>
      </c>
      <c r="I3" s="232" t="s">
        <v>29</v>
      </c>
      <c r="J3" s="232" t="s">
        <v>29</v>
      </c>
      <c r="K3" s="232" t="s">
        <v>29</v>
      </c>
      <c r="L3" s="233"/>
      <c r="M3" s="234" t="s">
        <v>140</v>
      </c>
      <c r="N3" s="234" t="s">
        <v>140</v>
      </c>
      <c r="O3" s="234" t="s">
        <v>140</v>
      </c>
      <c r="P3" s="234" t="s">
        <v>140</v>
      </c>
      <c r="Q3" s="234" t="s">
        <v>140</v>
      </c>
      <c r="R3" s="234" t="s">
        <v>140</v>
      </c>
      <c r="S3" s="234" t="s">
        <v>140</v>
      </c>
      <c r="V3" s="25" t="s">
        <v>122</v>
      </c>
    </row>
    <row r="4" spans="1:22" ht="19.5" customHeight="1" x14ac:dyDescent="0.2">
      <c r="A4" s="41">
        <f>IF('વિદ્યાર્થી માહિતી'!A2="","",'વિદ્યાર્થી માહિતી'!A2)</f>
        <v>1</v>
      </c>
      <c r="B4" s="41">
        <f>IF('વિદ્યાર્થી માહિતી'!B2="","",'વિદ્યાર્થી માહિતી'!B2)</f>
        <v>901</v>
      </c>
      <c r="C4" s="52" t="str">
        <f>IF('વિદ્યાર્થી માહિતી'!C2="","",'વિદ્યાર્થી માહિતી'!C2)</f>
        <v xml:space="preserve">પઠાણ ઇમ્તિયાજ હનીફખાન </v>
      </c>
      <c r="D4" s="42" t="str">
        <f>IF('વિદ્યાર્થી માહિતી'!C2="","",'વિદ્યાર્થી માહિતી'!I2)</f>
        <v>YES</v>
      </c>
      <c r="E4" s="34">
        <v>22</v>
      </c>
      <c r="F4" s="34">
        <v>22</v>
      </c>
      <c r="G4" s="34">
        <v>0</v>
      </c>
      <c r="H4" s="34">
        <v>14</v>
      </c>
      <c r="I4" s="34">
        <v>23</v>
      </c>
      <c r="J4" s="34">
        <v>14</v>
      </c>
      <c r="K4" s="34">
        <v>14</v>
      </c>
      <c r="L4" s="235"/>
      <c r="M4" s="242">
        <f t="shared" ref="M4:S4" si="1">IF(E4="","",IF(E4="AB","AB",IF(E4="LEFT","LEFT",(E4*5/25))))</f>
        <v>4.4000000000000004</v>
      </c>
      <c r="N4" s="242">
        <f t="shared" si="1"/>
        <v>4.4000000000000004</v>
      </c>
      <c r="O4" s="242">
        <f t="shared" si="1"/>
        <v>0</v>
      </c>
      <c r="P4" s="242">
        <f t="shared" si="1"/>
        <v>2.8</v>
      </c>
      <c r="Q4" s="242">
        <f t="shared" si="1"/>
        <v>4.5999999999999996</v>
      </c>
      <c r="R4" s="242">
        <f t="shared" si="1"/>
        <v>2.8</v>
      </c>
      <c r="S4" s="242">
        <f t="shared" si="1"/>
        <v>2.8</v>
      </c>
      <c r="V4" s="25" t="s">
        <v>123</v>
      </c>
    </row>
    <row r="5" spans="1:22" ht="19.5" customHeight="1" x14ac:dyDescent="0.2">
      <c r="A5" s="41">
        <f>IF('વિદ્યાર્થી માહિતી'!A3="","",'વિદ્યાર્થી માહિતી'!A3)</f>
        <v>2</v>
      </c>
      <c r="B5" s="41">
        <f>IF('વિદ્યાર્થી માહિતી'!B3="","",'વિદ્યાર્થી માહિતી'!B3)</f>
        <v>902</v>
      </c>
      <c r="C5" s="52" t="str">
        <f>IF('વિદ્યાર્થી માહિતી'!C3="","",'વિદ્યાર્થી માહિતી'!C3)</f>
        <v xml:space="preserve">મેરામણ ગરેજા </v>
      </c>
      <c r="D5" s="42" t="str">
        <f>IF('વિદ્યાર્થી માહિતી'!C3="","",'વિદ્યાર્થી માહિતી'!I3)</f>
        <v>YES</v>
      </c>
      <c r="E5" s="34">
        <v>1</v>
      </c>
      <c r="F5" s="34">
        <v>14</v>
      </c>
      <c r="G5" s="34">
        <v>25</v>
      </c>
      <c r="H5" s="34">
        <v>7</v>
      </c>
      <c r="I5" s="34">
        <v>24</v>
      </c>
      <c r="J5" s="34">
        <v>17</v>
      </c>
      <c r="K5" s="34">
        <v>13</v>
      </c>
      <c r="L5" s="235"/>
      <c r="M5" s="242">
        <f t="shared" ref="M5:S41" si="2">IF(E5="","",IF(E5="AB","AB",IF(E5="LEFT","LEFT",(E5*5/25))))</f>
        <v>0.2</v>
      </c>
      <c r="N5" s="242">
        <f t="shared" si="2"/>
        <v>2.8</v>
      </c>
      <c r="O5" s="242">
        <f t="shared" si="2"/>
        <v>5</v>
      </c>
      <c r="P5" s="242">
        <f t="shared" si="2"/>
        <v>1.4</v>
      </c>
      <c r="Q5" s="242">
        <f t="shared" si="2"/>
        <v>4.8</v>
      </c>
      <c r="R5" s="242">
        <f t="shared" si="2"/>
        <v>3.4</v>
      </c>
      <c r="S5" s="242">
        <f t="shared" si="2"/>
        <v>2.6</v>
      </c>
      <c r="V5" s="269">
        <v>0</v>
      </c>
    </row>
    <row r="6" spans="1:22" ht="19.5" customHeight="1" x14ac:dyDescent="0.2">
      <c r="A6" s="41">
        <f>IF('વિદ્યાર્થી માહિતી'!A4="","",'વિદ્યાર્થી માહિતી'!A4)</f>
        <v>3</v>
      </c>
      <c r="B6" s="41">
        <f>IF('વિદ્યાર્થી માહિતી'!B4="","",'વિદ્યાર્થી માહિતી'!B4)</f>
        <v>903</v>
      </c>
      <c r="C6" s="52" t="str">
        <f>IF('વિદ્યાર્થી માહિતી'!C4="","",'વિદ્યાર્થી માહિતી'!C4)</f>
        <v xml:space="preserve">અશ્વિન અવૈયા </v>
      </c>
      <c r="D6" s="42" t="str">
        <f>IF('વિદ્યાર્થી માહિતી'!C4="","",'વિદ્યાર્થી માહિતી'!I4)</f>
        <v>YES</v>
      </c>
      <c r="E6" s="34">
        <v>12</v>
      </c>
      <c r="F6" s="34">
        <v>15</v>
      </c>
      <c r="G6" s="34">
        <v>23</v>
      </c>
      <c r="H6" s="34">
        <v>19</v>
      </c>
      <c r="I6" s="34">
        <v>15</v>
      </c>
      <c r="J6" s="34">
        <v>14</v>
      </c>
      <c r="K6" s="34">
        <v>15</v>
      </c>
      <c r="L6" s="235"/>
      <c r="M6" s="242">
        <f t="shared" si="2"/>
        <v>2.4</v>
      </c>
      <c r="N6" s="242">
        <f t="shared" si="2"/>
        <v>3</v>
      </c>
      <c r="O6" s="242">
        <f t="shared" si="2"/>
        <v>4.5999999999999996</v>
      </c>
      <c r="P6" s="242">
        <f t="shared" si="2"/>
        <v>3.8</v>
      </c>
      <c r="Q6" s="242">
        <f t="shared" si="2"/>
        <v>3</v>
      </c>
      <c r="R6" s="242">
        <f t="shared" si="2"/>
        <v>2.8</v>
      </c>
      <c r="S6" s="242">
        <f t="shared" si="2"/>
        <v>3</v>
      </c>
      <c r="V6" s="269">
        <v>1</v>
      </c>
    </row>
    <row r="7" spans="1:22" ht="19.5" customHeight="1" x14ac:dyDescent="0.2">
      <c r="A7" s="41">
        <f>IF('વિદ્યાર્થી માહિતી'!A5="","",'વિદ્યાર્થી માહિતી'!A5)</f>
        <v>4</v>
      </c>
      <c r="B7" s="41">
        <f>IF('વિદ્યાર્થી માહિતી'!B5="","",'વિદ્યાર્થી માહિતી'!B5)</f>
        <v>904</v>
      </c>
      <c r="C7" s="52" t="str">
        <f>IF('વિદ્યાર્થી માહિતી'!C5="","",'વિદ્યાર્થી માહિતી'!C5)</f>
        <v xml:space="preserve">શાંતિબેન પરમાર </v>
      </c>
      <c r="D7" s="42" t="str">
        <f>IF('વિદ્યાર્થી માહિતી'!C5="","",'વિદ્યાર્થી માહિતી'!I5)</f>
        <v>LEFT</v>
      </c>
      <c r="E7" s="34" t="s">
        <v>122</v>
      </c>
      <c r="F7" s="34" t="s">
        <v>122</v>
      </c>
      <c r="G7" s="34" t="s">
        <v>122</v>
      </c>
      <c r="H7" s="34" t="s">
        <v>122</v>
      </c>
      <c r="I7" s="34" t="s">
        <v>122</v>
      </c>
      <c r="J7" s="34" t="s">
        <v>122</v>
      </c>
      <c r="K7" s="34" t="s">
        <v>122</v>
      </c>
      <c r="L7" s="235"/>
      <c r="M7" s="242" t="str">
        <f t="shared" si="2"/>
        <v>LEFT</v>
      </c>
      <c r="N7" s="242" t="str">
        <f t="shared" si="2"/>
        <v>LEFT</v>
      </c>
      <c r="O7" s="242" t="str">
        <f t="shared" si="2"/>
        <v>LEFT</v>
      </c>
      <c r="P7" s="242" t="str">
        <f t="shared" si="2"/>
        <v>LEFT</v>
      </c>
      <c r="Q7" s="242" t="str">
        <f t="shared" si="2"/>
        <v>LEFT</v>
      </c>
      <c r="R7" s="242" t="str">
        <f t="shared" si="2"/>
        <v>LEFT</v>
      </c>
      <c r="S7" s="242" t="str">
        <f t="shared" si="2"/>
        <v>LEFT</v>
      </c>
      <c r="V7" s="269">
        <v>2</v>
      </c>
    </row>
    <row r="8" spans="1:22" ht="19.5" customHeight="1" x14ac:dyDescent="0.2">
      <c r="A8" s="41">
        <f>IF('વિદ્યાર્થી માહિતી'!A6="","",'વિદ્યાર્થી માહિતી'!A6)</f>
        <v>5</v>
      </c>
      <c r="B8" s="41">
        <f>IF('વિદ્યાર્થી માહિતી'!B6="","",'વિદ્યાર્થી માહિતી'!B6)</f>
        <v>905</v>
      </c>
      <c r="C8" s="52" t="str">
        <f>IF('વિદ્યાર્થી માહિતી'!C6="","",'વિદ્યાર્થી માહિતી'!C6)</f>
        <v xml:space="preserve">મૌલીકાબા વાળા </v>
      </c>
      <c r="D8" s="42" t="str">
        <f>IF('વિદ્યાર્થી માહિતી'!C6="","",'વિદ્યાર્થી માહિતી'!I6)</f>
        <v>YES</v>
      </c>
      <c r="E8" s="34">
        <v>12</v>
      </c>
      <c r="F8" s="34">
        <v>15</v>
      </c>
      <c r="G8" s="34">
        <v>23</v>
      </c>
      <c r="H8" s="34">
        <v>19</v>
      </c>
      <c r="I8" s="34">
        <v>15</v>
      </c>
      <c r="J8" s="34">
        <v>14</v>
      </c>
      <c r="K8" s="34">
        <v>15</v>
      </c>
      <c r="L8" s="235"/>
      <c r="M8" s="242">
        <f t="shared" si="2"/>
        <v>2.4</v>
      </c>
      <c r="N8" s="242">
        <f t="shared" si="2"/>
        <v>3</v>
      </c>
      <c r="O8" s="242">
        <f t="shared" si="2"/>
        <v>4.5999999999999996</v>
      </c>
      <c r="P8" s="242">
        <f t="shared" si="2"/>
        <v>3.8</v>
      </c>
      <c r="Q8" s="242">
        <f t="shared" si="2"/>
        <v>3</v>
      </c>
      <c r="R8" s="242">
        <f t="shared" si="2"/>
        <v>2.8</v>
      </c>
      <c r="S8" s="242">
        <f t="shared" si="2"/>
        <v>3</v>
      </c>
      <c r="V8" s="269">
        <v>3</v>
      </c>
    </row>
    <row r="9" spans="1:22" ht="19.5" customHeight="1" x14ac:dyDescent="0.2">
      <c r="A9" s="41">
        <f>IF('વિદ્યાર્થી માહિતી'!A7="","",'વિદ્યાર્થી માહિતી'!A7)</f>
        <v>6</v>
      </c>
      <c r="B9" s="41" t="str">
        <f>IF('વિદ્યાર્થી માહિતી'!B7="","",'વિદ્યાર્થી માહિતી'!B7)</f>
        <v/>
      </c>
      <c r="C9" s="52" t="str">
        <f>IF('વિદ્યાર્થી માહિતી'!C7="","",'વિદ્યાર્થી માહિતી'!C7)</f>
        <v/>
      </c>
      <c r="D9" s="42" t="str">
        <f>IF('વિદ્યાર્થી માહિતી'!C7="","",'વિદ્યાર્થી માહિતી'!I7)</f>
        <v/>
      </c>
      <c r="E9" s="34"/>
      <c r="F9" s="34"/>
      <c r="G9" s="34"/>
      <c r="H9" s="34"/>
      <c r="I9" s="34"/>
      <c r="J9" s="34"/>
      <c r="K9" s="34"/>
      <c r="L9" s="235"/>
      <c r="M9" s="242" t="str">
        <f t="shared" si="2"/>
        <v/>
      </c>
      <c r="N9" s="242" t="str">
        <f t="shared" si="2"/>
        <v/>
      </c>
      <c r="O9" s="242" t="str">
        <f t="shared" si="2"/>
        <v/>
      </c>
      <c r="P9" s="242" t="str">
        <f t="shared" si="2"/>
        <v/>
      </c>
      <c r="Q9" s="242" t="str">
        <f t="shared" si="2"/>
        <v/>
      </c>
      <c r="R9" s="242" t="str">
        <f t="shared" si="2"/>
        <v/>
      </c>
      <c r="S9" s="242" t="str">
        <f t="shared" si="2"/>
        <v/>
      </c>
      <c r="V9" s="269">
        <v>4</v>
      </c>
    </row>
    <row r="10" spans="1:22" ht="19.5" customHeight="1" x14ac:dyDescent="0.2">
      <c r="A10" s="41">
        <f>IF('વિદ્યાર્થી માહિતી'!A8="","",'વિદ્યાર્થી માહિતી'!A8)</f>
        <v>7</v>
      </c>
      <c r="B10" s="41" t="str">
        <f>IF('વિદ્યાર્થી માહિતી'!B8="","",'વિદ્યાર્થી માહિતી'!B8)</f>
        <v/>
      </c>
      <c r="C10" s="52" t="str">
        <f>IF('વિદ્યાર્થી માહિતી'!C8="","",'વિદ્યાર્થી માહિતી'!C8)</f>
        <v/>
      </c>
      <c r="D10" s="42" t="str">
        <f>IF('વિદ્યાર્થી માહિતી'!C8="","",'વિદ્યાર્થી માહિતી'!I8)</f>
        <v/>
      </c>
      <c r="E10" s="34"/>
      <c r="F10" s="34"/>
      <c r="G10" s="34"/>
      <c r="H10" s="34"/>
      <c r="I10" s="34"/>
      <c r="J10" s="34"/>
      <c r="K10" s="34"/>
      <c r="L10" s="235"/>
      <c r="M10" s="242" t="str">
        <f t="shared" si="2"/>
        <v/>
      </c>
      <c r="N10" s="242" t="str">
        <f t="shared" si="2"/>
        <v/>
      </c>
      <c r="O10" s="242" t="str">
        <f t="shared" si="2"/>
        <v/>
      </c>
      <c r="P10" s="242" t="str">
        <f t="shared" si="2"/>
        <v/>
      </c>
      <c r="Q10" s="242" t="str">
        <f t="shared" si="2"/>
        <v/>
      </c>
      <c r="R10" s="242" t="str">
        <f t="shared" si="2"/>
        <v/>
      </c>
      <c r="S10" s="242" t="str">
        <f t="shared" si="2"/>
        <v/>
      </c>
      <c r="V10" s="269">
        <v>5</v>
      </c>
    </row>
    <row r="11" spans="1:22" ht="19.5" customHeight="1" x14ac:dyDescent="0.2">
      <c r="A11" s="41">
        <f>IF('વિદ્યાર્થી માહિતી'!A9="","",'વિદ્યાર્થી માહિતી'!A9)</f>
        <v>8</v>
      </c>
      <c r="B11" s="41" t="str">
        <f>IF('વિદ્યાર્થી માહિતી'!B9="","",'વિદ્યાર્થી માહિતી'!B9)</f>
        <v/>
      </c>
      <c r="C11" s="52" t="str">
        <f>IF('વિદ્યાર્થી માહિતી'!C9="","",'વિદ્યાર્થી માહિતી'!C9)</f>
        <v/>
      </c>
      <c r="D11" s="42" t="str">
        <f>IF('વિદ્યાર્થી માહિતી'!C9="","",'વિદ્યાર્થી માહિતી'!I9)</f>
        <v/>
      </c>
      <c r="E11" s="34"/>
      <c r="F11" s="34"/>
      <c r="G11" s="34"/>
      <c r="H11" s="34"/>
      <c r="I11" s="34"/>
      <c r="J11" s="34"/>
      <c r="K11" s="34"/>
      <c r="L11" s="235"/>
      <c r="M11" s="242" t="str">
        <f t="shared" si="2"/>
        <v/>
      </c>
      <c r="N11" s="242" t="str">
        <f t="shared" si="2"/>
        <v/>
      </c>
      <c r="O11" s="242" t="str">
        <f t="shared" si="2"/>
        <v/>
      </c>
      <c r="P11" s="242" t="str">
        <f t="shared" si="2"/>
        <v/>
      </c>
      <c r="Q11" s="242" t="str">
        <f t="shared" si="2"/>
        <v/>
      </c>
      <c r="R11" s="242" t="str">
        <f t="shared" si="2"/>
        <v/>
      </c>
      <c r="S11" s="242" t="str">
        <f t="shared" si="2"/>
        <v/>
      </c>
      <c r="V11" s="269">
        <v>6</v>
      </c>
    </row>
    <row r="12" spans="1:22" ht="19.5" customHeight="1" x14ac:dyDescent="0.2">
      <c r="A12" s="41">
        <f>IF('વિદ્યાર્થી માહિતી'!A10="","",'વિદ્યાર્થી માહિતી'!A10)</f>
        <v>9</v>
      </c>
      <c r="B12" s="41" t="str">
        <f>IF('વિદ્યાર્થી માહિતી'!B10="","",'વિદ્યાર્થી માહિતી'!B10)</f>
        <v/>
      </c>
      <c r="C12" s="52" t="str">
        <f>IF('વિદ્યાર્થી માહિતી'!C10="","",'વિદ્યાર્થી માહિતી'!C10)</f>
        <v/>
      </c>
      <c r="D12" s="42" t="str">
        <f>IF('વિદ્યાર્થી માહિતી'!C10="","",'વિદ્યાર્થી માહિતી'!I10)</f>
        <v/>
      </c>
      <c r="E12" s="34"/>
      <c r="F12" s="34"/>
      <c r="G12" s="34"/>
      <c r="H12" s="34"/>
      <c r="I12" s="34"/>
      <c r="J12" s="34"/>
      <c r="K12" s="34"/>
      <c r="L12" s="235"/>
      <c r="M12" s="242" t="str">
        <f t="shared" si="2"/>
        <v/>
      </c>
      <c r="N12" s="242" t="str">
        <f t="shared" si="2"/>
        <v/>
      </c>
      <c r="O12" s="242" t="str">
        <f t="shared" si="2"/>
        <v/>
      </c>
      <c r="P12" s="242" t="str">
        <f t="shared" si="2"/>
        <v/>
      </c>
      <c r="Q12" s="242" t="str">
        <f t="shared" si="2"/>
        <v/>
      </c>
      <c r="R12" s="242" t="str">
        <f t="shared" si="2"/>
        <v/>
      </c>
      <c r="S12" s="242" t="str">
        <f t="shared" si="2"/>
        <v/>
      </c>
      <c r="V12" s="269">
        <v>7</v>
      </c>
    </row>
    <row r="13" spans="1:22" ht="19.5" customHeight="1" x14ac:dyDescent="0.2">
      <c r="A13" s="41">
        <f>IF('વિદ્યાર્થી માહિતી'!A11="","",'વિદ્યાર્થી માહિતી'!A11)</f>
        <v>10</v>
      </c>
      <c r="B13" s="41" t="str">
        <f>IF('વિદ્યાર્થી માહિતી'!B11="","",'વિદ્યાર્થી માહિતી'!B11)</f>
        <v/>
      </c>
      <c r="C13" s="52" t="str">
        <f>IF('વિદ્યાર્થી માહિતી'!C11="","",'વિદ્યાર્થી માહિતી'!C11)</f>
        <v/>
      </c>
      <c r="D13" s="42" t="str">
        <f>IF('વિદ્યાર્થી માહિતી'!C11="","",'વિદ્યાર્થી માહિતી'!I11)</f>
        <v/>
      </c>
      <c r="E13" s="34"/>
      <c r="F13" s="34"/>
      <c r="G13" s="34"/>
      <c r="H13" s="34"/>
      <c r="I13" s="34"/>
      <c r="J13" s="34"/>
      <c r="K13" s="34"/>
      <c r="L13" s="235"/>
      <c r="M13" s="242" t="str">
        <f t="shared" si="2"/>
        <v/>
      </c>
      <c r="N13" s="242" t="str">
        <f t="shared" si="2"/>
        <v/>
      </c>
      <c r="O13" s="242" t="str">
        <f t="shared" si="2"/>
        <v/>
      </c>
      <c r="P13" s="242" t="str">
        <f t="shared" si="2"/>
        <v/>
      </c>
      <c r="Q13" s="242" t="str">
        <f t="shared" si="2"/>
        <v/>
      </c>
      <c r="R13" s="242" t="str">
        <f t="shared" si="2"/>
        <v/>
      </c>
      <c r="S13" s="242" t="str">
        <f t="shared" si="2"/>
        <v/>
      </c>
      <c r="V13" s="269">
        <v>8</v>
      </c>
    </row>
    <row r="14" spans="1:22" ht="19.5" customHeight="1" x14ac:dyDescent="0.2">
      <c r="A14" s="41">
        <f>IF('વિદ્યાર્થી માહિતી'!A12="","",'વિદ્યાર્થી માહિતી'!A12)</f>
        <v>11</v>
      </c>
      <c r="B14" s="41" t="str">
        <f>IF('વિદ્યાર્થી માહિતી'!B12="","",'વિદ્યાર્થી માહિતી'!B12)</f>
        <v/>
      </c>
      <c r="C14" s="52" t="str">
        <f>IF('વિદ્યાર્થી માહિતી'!C12="","",'વિદ્યાર્થી માહિતી'!C12)</f>
        <v/>
      </c>
      <c r="D14" s="42" t="str">
        <f>IF('વિદ્યાર્થી માહિતી'!C12="","",'વિદ્યાર્થી માહિતી'!I12)</f>
        <v/>
      </c>
      <c r="E14" s="34"/>
      <c r="F14" s="34"/>
      <c r="G14" s="34"/>
      <c r="H14" s="34"/>
      <c r="I14" s="34"/>
      <c r="J14" s="34"/>
      <c r="K14" s="34"/>
      <c r="L14" s="235"/>
      <c r="M14" s="242" t="str">
        <f t="shared" si="2"/>
        <v/>
      </c>
      <c r="N14" s="242" t="str">
        <f t="shared" si="2"/>
        <v/>
      </c>
      <c r="O14" s="242" t="str">
        <f t="shared" si="2"/>
        <v/>
      </c>
      <c r="P14" s="242" t="str">
        <f t="shared" si="2"/>
        <v/>
      </c>
      <c r="Q14" s="242" t="str">
        <f t="shared" si="2"/>
        <v/>
      </c>
      <c r="R14" s="242" t="str">
        <f t="shared" si="2"/>
        <v/>
      </c>
      <c r="S14" s="242" t="str">
        <f t="shared" si="2"/>
        <v/>
      </c>
      <c r="V14" s="269">
        <v>9</v>
      </c>
    </row>
    <row r="15" spans="1:22" ht="19.5" customHeight="1" x14ac:dyDescent="0.2">
      <c r="A15" s="41">
        <f>IF('વિદ્યાર્થી માહિતી'!A13="","",'વિદ્યાર્થી માહિતી'!A13)</f>
        <v>12</v>
      </c>
      <c r="B15" s="41" t="str">
        <f>IF('વિદ્યાર્થી માહિતી'!B13="","",'વિદ્યાર્થી માહિતી'!B13)</f>
        <v/>
      </c>
      <c r="C15" s="52" t="str">
        <f>IF('વિદ્યાર્થી માહિતી'!C13="","",'વિદ્યાર્થી માહિતી'!C13)</f>
        <v/>
      </c>
      <c r="D15" s="42" t="str">
        <f>IF('વિદ્યાર્થી માહિતી'!C13="","",'વિદ્યાર્થી માહિતી'!I13)</f>
        <v/>
      </c>
      <c r="E15" s="34"/>
      <c r="F15" s="34"/>
      <c r="G15" s="34"/>
      <c r="H15" s="34"/>
      <c r="I15" s="34"/>
      <c r="J15" s="34"/>
      <c r="K15" s="34"/>
      <c r="L15" s="235"/>
      <c r="M15" s="242" t="str">
        <f t="shared" si="2"/>
        <v/>
      </c>
      <c r="N15" s="242" t="str">
        <f t="shared" si="2"/>
        <v/>
      </c>
      <c r="O15" s="242" t="str">
        <f t="shared" si="2"/>
        <v/>
      </c>
      <c r="P15" s="242" t="str">
        <f t="shared" si="2"/>
        <v/>
      </c>
      <c r="Q15" s="242" t="str">
        <f t="shared" si="2"/>
        <v/>
      </c>
      <c r="R15" s="242" t="str">
        <f t="shared" si="2"/>
        <v/>
      </c>
      <c r="S15" s="242" t="str">
        <f t="shared" si="2"/>
        <v/>
      </c>
      <c r="V15" s="269">
        <v>10</v>
      </c>
    </row>
    <row r="16" spans="1:22" ht="19.5" customHeight="1" x14ac:dyDescent="0.2">
      <c r="A16" s="41">
        <f>IF('વિદ્યાર્થી માહિતી'!A14="","",'વિદ્યાર્થી માહિતી'!A14)</f>
        <v>13</v>
      </c>
      <c r="B16" s="41" t="str">
        <f>IF('વિદ્યાર્થી માહિતી'!B14="","",'વિદ્યાર્થી માહિતી'!B14)</f>
        <v/>
      </c>
      <c r="C16" s="52" t="str">
        <f>IF('વિદ્યાર્થી માહિતી'!C14="","",'વિદ્યાર્થી માહિતી'!C14)</f>
        <v/>
      </c>
      <c r="D16" s="42" t="str">
        <f>IF('વિદ્યાર્થી માહિતી'!C14="","",'વિદ્યાર્થી માહિતી'!I14)</f>
        <v/>
      </c>
      <c r="E16" s="34"/>
      <c r="F16" s="34"/>
      <c r="G16" s="34"/>
      <c r="H16" s="34"/>
      <c r="I16" s="34"/>
      <c r="J16" s="34"/>
      <c r="K16" s="34"/>
      <c r="L16" s="235"/>
      <c r="M16" s="242" t="str">
        <f t="shared" si="2"/>
        <v/>
      </c>
      <c r="N16" s="242" t="str">
        <f t="shared" si="2"/>
        <v/>
      </c>
      <c r="O16" s="242" t="str">
        <f t="shared" si="2"/>
        <v/>
      </c>
      <c r="P16" s="242" t="str">
        <f t="shared" si="2"/>
        <v/>
      </c>
      <c r="Q16" s="242" t="str">
        <f t="shared" si="2"/>
        <v/>
      </c>
      <c r="R16" s="242" t="str">
        <f t="shared" si="2"/>
        <v/>
      </c>
      <c r="S16" s="242" t="str">
        <f t="shared" si="2"/>
        <v/>
      </c>
      <c r="V16" s="269">
        <v>11</v>
      </c>
    </row>
    <row r="17" spans="1:22" ht="19.5" customHeight="1" x14ac:dyDescent="0.2">
      <c r="A17" s="41">
        <f>IF('વિદ્યાર્થી માહિતી'!A15="","",'વિદ્યાર્થી માહિતી'!A15)</f>
        <v>14</v>
      </c>
      <c r="B17" s="41" t="str">
        <f>IF('વિદ્યાર્થી માહિતી'!B15="","",'વિદ્યાર્થી માહિતી'!B15)</f>
        <v/>
      </c>
      <c r="C17" s="52" t="str">
        <f>IF('વિદ્યાર્થી માહિતી'!C15="","",'વિદ્યાર્થી માહિતી'!C15)</f>
        <v/>
      </c>
      <c r="D17" s="42" t="str">
        <f>IF('વિદ્યાર્થી માહિતી'!C15="","",'વિદ્યાર્થી માહિતી'!I15)</f>
        <v/>
      </c>
      <c r="E17" s="34"/>
      <c r="F17" s="34"/>
      <c r="G17" s="34"/>
      <c r="H17" s="34"/>
      <c r="I17" s="34"/>
      <c r="J17" s="34"/>
      <c r="K17" s="34"/>
      <c r="L17" s="235"/>
      <c r="M17" s="242" t="str">
        <f t="shared" si="2"/>
        <v/>
      </c>
      <c r="N17" s="242" t="str">
        <f t="shared" si="2"/>
        <v/>
      </c>
      <c r="O17" s="242" t="str">
        <f t="shared" si="2"/>
        <v/>
      </c>
      <c r="P17" s="242" t="str">
        <f t="shared" si="2"/>
        <v/>
      </c>
      <c r="Q17" s="242" t="str">
        <f t="shared" si="2"/>
        <v/>
      </c>
      <c r="R17" s="242" t="str">
        <f t="shared" si="2"/>
        <v/>
      </c>
      <c r="S17" s="242" t="str">
        <f t="shared" si="2"/>
        <v/>
      </c>
      <c r="V17" s="269">
        <v>12</v>
      </c>
    </row>
    <row r="18" spans="1:22" ht="19.5" customHeight="1" x14ac:dyDescent="0.2">
      <c r="A18" s="41">
        <f>IF('વિદ્યાર્થી માહિતી'!A16="","",'વિદ્યાર્થી માહિતી'!A16)</f>
        <v>15</v>
      </c>
      <c r="B18" s="41" t="str">
        <f>IF('વિદ્યાર્થી માહિતી'!B16="","",'વિદ્યાર્થી માહિતી'!B16)</f>
        <v/>
      </c>
      <c r="C18" s="52" t="str">
        <f>IF('વિદ્યાર્થી માહિતી'!C16="","",'વિદ્યાર્થી માહિતી'!C16)</f>
        <v/>
      </c>
      <c r="D18" s="42" t="str">
        <f>IF('વિદ્યાર્થી માહિતી'!C16="","",'વિદ્યાર્થી માહિતી'!I16)</f>
        <v/>
      </c>
      <c r="E18" s="34"/>
      <c r="F18" s="34"/>
      <c r="G18" s="34"/>
      <c r="H18" s="34"/>
      <c r="I18" s="34"/>
      <c r="J18" s="34"/>
      <c r="K18" s="34"/>
      <c r="L18" s="235"/>
      <c r="M18" s="242" t="str">
        <f t="shared" si="2"/>
        <v/>
      </c>
      <c r="N18" s="242" t="str">
        <f t="shared" si="2"/>
        <v/>
      </c>
      <c r="O18" s="242" t="str">
        <f t="shared" si="2"/>
        <v/>
      </c>
      <c r="P18" s="242" t="str">
        <f t="shared" si="2"/>
        <v/>
      </c>
      <c r="Q18" s="242" t="str">
        <f t="shared" si="2"/>
        <v/>
      </c>
      <c r="R18" s="242" t="str">
        <f t="shared" si="2"/>
        <v/>
      </c>
      <c r="S18" s="242" t="str">
        <f t="shared" si="2"/>
        <v/>
      </c>
      <c r="V18" s="269">
        <v>13</v>
      </c>
    </row>
    <row r="19" spans="1:22" ht="19.5" customHeight="1" x14ac:dyDescent="0.2">
      <c r="A19" s="41">
        <f>IF('વિદ્યાર્થી માહિતી'!A17="","",'વિદ્યાર્થી માહિતી'!A17)</f>
        <v>16</v>
      </c>
      <c r="B19" s="41" t="str">
        <f>IF('વિદ્યાર્થી માહિતી'!B17="","",'વિદ્યાર્થી માહિતી'!B17)</f>
        <v/>
      </c>
      <c r="C19" s="52" t="str">
        <f>IF('વિદ્યાર્થી માહિતી'!C17="","",'વિદ્યાર્થી માહિતી'!C17)</f>
        <v/>
      </c>
      <c r="D19" s="42" t="str">
        <f>IF('વિદ્યાર્થી માહિતી'!C17="","",'વિદ્યાર્થી માહિતી'!I17)</f>
        <v/>
      </c>
      <c r="E19" s="34"/>
      <c r="F19" s="34"/>
      <c r="G19" s="34"/>
      <c r="H19" s="34"/>
      <c r="I19" s="34"/>
      <c r="J19" s="34"/>
      <c r="K19" s="34"/>
      <c r="L19" s="235"/>
      <c r="M19" s="242" t="str">
        <f t="shared" si="2"/>
        <v/>
      </c>
      <c r="N19" s="242" t="str">
        <f t="shared" si="2"/>
        <v/>
      </c>
      <c r="O19" s="242" t="str">
        <f t="shared" si="2"/>
        <v/>
      </c>
      <c r="P19" s="242" t="str">
        <f t="shared" si="2"/>
        <v/>
      </c>
      <c r="Q19" s="242" t="str">
        <f t="shared" si="2"/>
        <v/>
      </c>
      <c r="R19" s="242" t="str">
        <f t="shared" si="2"/>
        <v/>
      </c>
      <c r="S19" s="242" t="str">
        <f t="shared" si="2"/>
        <v/>
      </c>
      <c r="V19" s="269">
        <v>14</v>
      </c>
    </row>
    <row r="20" spans="1:22" ht="19.5" customHeight="1" x14ac:dyDescent="0.2">
      <c r="A20" s="41">
        <f>IF('વિદ્યાર્થી માહિતી'!A18="","",'વિદ્યાર્થી માહિતી'!A18)</f>
        <v>17</v>
      </c>
      <c r="B20" s="41" t="str">
        <f>IF('વિદ્યાર્થી માહિતી'!B18="","",'વિદ્યાર્થી માહિતી'!B18)</f>
        <v/>
      </c>
      <c r="C20" s="52" t="str">
        <f>IF('વિદ્યાર્થી માહિતી'!C18="","",'વિદ્યાર્થી માહિતી'!C18)</f>
        <v/>
      </c>
      <c r="D20" s="42" t="str">
        <f>IF('વિદ્યાર્થી માહિતી'!C18="","",'વિદ્યાર્થી માહિતી'!I18)</f>
        <v/>
      </c>
      <c r="E20" s="34"/>
      <c r="F20" s="34"/>
      <c r="G20" s="34"/>
      <c r="H20" s="34"/>
      <c r="I20" s="34"/>
      <c r="J20" s="34"/>
      <c r="K20" s="34"/>
      <c r="L20" s="235"/>
      <c r="M20" s="242" t="str">
        <f t="shared" si="2"/>
        <v/>
      </c>
      <c r="N20" s="242" t="str">
        <f t="shared" si="2"/>
        <v/>
      </c>
      <c r="O20" s="242" t="str">
        <f t="shared" si="2"/>
        <v/>
      </c>
      <c r="P20" s="242" t="str">
        <f t="shared" si="2"/>
        <v/>
      </c>
      <c r="Q20" s="242" t="str">
        <f t="shared" si="2"/>
        <v/>
      </c>
      <c r="R20" s="242" t="str">
        <f t="shared" si="2"/>
        <v/>
      </c>
      <c r="S20" s="242" t="str">
        <f t="shared" si="2"/>
        <v/>
      </c>
      <c r="V20" s="269">
        <v>15</v>
      </c>
    </row>
    <row r="21" spans="1:22" ht="19.5" customHeight="1" x14ac:dyDescent="0.2">
      <c r="A21" s="41">
        <f>IF('વિદ્યાર્થી માહિતી'!A19="","",'વિદ્યાર્થી માહિતી'!A19)</f>
        <v>18</v>
      </c>
      <c r="B21" s="41" t="str">
        <f>IF('વિદ્યાર્થી માહિતી'!B19="","",'વિદ્યાર્થી માહિતી'!B19)</f>
        <v/>
      </c>
      <c r="C21" s="52" t="str">
        <f>IF('વિદ્યાર્થી માહિતી'!C19="","",'વિદ્યાર્થી માહિતી'!C19)</f>
        <v/>
      </c>
      <c r="D21" s="42" t="str">
        <f>IF('વિદ્યાર્થી માહિતી'!C19="","",'વિદ્યાર્થી માહિતી'!I19)</f>
        <v/>
      </c>
      <c r="E21" s="34"/>
      <c r="F21" s="34"/>
      <c r="G21" s="34"/>
      <c r="H21" s="34"/>
      <c r="I21" s="34"/>
      <c r="J21" s="34"/>
      <c r="K21" s="34"/>
      <c r="L21" s="235"/>
      <c r="M21" s="242" t="str">
        <f t="shared" si="2"/>
        <v/>
      </c>
      <c r="N21" s="242" t="str">
        <f t="shared" si="2"/>
        <v/>
      </c>
      <c r="O21" s="242" t="str">
        <f t="shared" si="2"/>
        <v/>
      </c>
      <c r="P21" s="242" t="str">
        <f t="shared" si="2"/>
        <v/>
      </c>
      <c r="Q21" s="242" t="str">
        <f t="shared" si="2"/>
        <v/>
      </c>
      <c r="R21" s="242" t="str">
        <f t="shared" si="2"/>
        <v/>
      </c>
      <c r="S21" s="242" t="str">
        <f t="shared" si="2"/>
        <v/>
      </c>
      <c r="V21" s="269">
        <v>16</v>
      </c>
    </row>
    <row r="22" spans="1:22" ht="19.5" customHeight="1" x14ac:dyDescent="0.2">
      <c r="A22" s="41">
        <f>IF('વિદ્યાર્થી માહિતી'!A20="","",'વિદ્યાર્થી માહિતી'!A20)</f>
        <v>19</v>
      </c>
      <c r="B22" s="41" t="str">
        <f>IF('વિદ્યાર્થી માહિતી'!B20="","",'વિદ્યાર્થી માહિતી'!B20)</f>
        <v/>
      </c>
      <c r="C22" s="52" t="str">
        <f>IF('વિદ્યાર્થી માહિતી'!C20="","",'વિદ્યાર્થી માહિતી'!C20)</f>
        <v/>
      </c>
      <c r="D22" s="42" t="str">
        <f>IF('વિદ્યાર્થી માહિતી'!C20="","",'વિદ્યાર્થી માહિતી'!I20)</f>
        <v/>
      </c>
      <c r="E22" s="34"/>
      <c r="F22" s="34"/>
      <c r="G22" s="34"/>
      <c r="H22" s="34"/>
      <c r="I22" s="34"/>
      <c r="J22" s="34"/>
      <c r="K22" s="34"/>
      <c r="L22" s="235"/>
      <c r="M22" s="242" t="str">
        <f t="shared" si="2"/>
        <v/>
      </c>
      <c r="N22" s="242" t="str">
        <f t="shared" si="2"/>
        <v/>
      </c>
      <c r="O22" s="242" t="str">
        <f t="shared" si="2"/>
        <v/>
      </c>
      <c r="P22" s="242" t="str">
        <f t="shared" si="2"/>
        <v/>
      </c>
      <c r="Q22" s="242" t="str">
        <f t="shared" si="2"/>
        <v/>
      </c>
      <c r="R22" s="242" t="str">
        <f t="shared" si="2"/>
        <v/>
      </c>
      <c r="S22" s="242" t="str">
        <f t="shared" si="2"/>
        <v/>
      </c>
      <c r="V22" s="269">
        <v>17</v>
      </c>
    </row>
    <row r="23" spans="1:22" ht="19.5" customHeight="1" x14ac:dyDescent="0.2">
      <c r="A23" s="41">
        <f>IF('વિદ્યાર્થી માહિતી'!A21="","",'વિદ્યાર્થી માહિતી'!A21)</f>
        <v>20</v>
      </c>
      <c r="B23" s="41" t="str">
        <f>IF('વિદ્યાર્થી માહિતી'!B21="","",'વિદ્યાર્થી માહિતી'!B21)</f>
        <v/>
      </c>
      <c r="C23" s="52" t="str">
        <f>IF('વિદ્યાર્થી માહિતી'!C21="","",'વિદ્યાર્થી માહિતી'!C21)</f>
        <v/>
      </c>
      <c r="D23" s="42" t="str">
        <f>IF('વિદ્યાર્થી માહિતી'!C21="","",'વિદ્યાર્થી માહિતી'!I21)</f>
        <v/>
      </c>
      <c r="E23" s="34"/>
      <c r="F23" s="34"/>
      <c r="G23" s="34"/>
      <c r="H23" s="34"/>
      <c r="I23" s="34"/>
      <c r="J23" s="34"/>
      <c r="K23" s="34"/>
      <c r="L23" s="235"/>
      <c r="M23" s="242" t="str">
        <f t="shared" si="2"/>
        <v/>
      </c>
      <c r="N23" s="242" t="str">
        <f t="shared" si="2"/>
        <v/>
      </c>
      <c r="O23" s="242" t="str">
        <f t="shared" si="2"/>
        <v/>
      </c>
      <c r="P23" s="242" t="str">
        <f t="shared" si="2"/>
        <v/>
      </c>
      <c r="Q23" s="242" t="str">
        <f t="shared" si="2"/>
        <v/>
      </c>
      <c r="R23" s="242" t="str">
        <f t="shared" si="2"/>
        <v/>
      </c>
      <c r="S23" s="242" t="str">
        <f t="shared" si="2"/>
        <v/>
      </c>
      <c r="V23" s="269">
        <v>18</v>
      </c>
    </row>
    <row r="24" spans="1:22" ht="19.5" customHeight="1" x14ac:dyDescent="0.2">
      <c r="A24" s="41">
        <f>IF('વિદ્યાર્થી માહિતી'!A22="","",'વિદ્યાર્થી માહિતી'!A22)</f>
        <v>21</v>
      </c>
      <c r="B24" s="41" t="str">
        <f>IF('વિદ્યાર્થી માહિતી'!B22="","",'વિદ્યાર્થી માહિતી'!B22)</f>
        <v/>
      </c>
      <c r="C24" s="52" t="str">
        <f>IF('વિદ્યાર્થી માહિતી'!C22="","",'વિદ્યાર્થી માહિતી'!C22)</f>
        <v/>
      </c>
      <c r="D24" s="42" t="str">
        <f>IF('વિદ્યાર્થી માહિતી'!C22="","",'વિદ્યાર્થી માહિતી'!I22)</f>
        <v/>
      </c>
      <c r="E24" s="34"/>
      <c r="F24" s="34"/>
      <c r="G24" s="34"/>
      <c r="H24" s="34"/>
      <c r="I24" s="34"/>
      <c r="J24" s="34"/>
      <c r="K24" s="34"/>
      <c r="L24" s="235"/>
      <c r="M24" s="242" t="str">
        <f t="shared" si="2"/>
        <v/>
      </c>
      <c r="N24" s="242" t="str">
        <f t="shared" si="2"/>
        <v/>
      </c>
      <c r="O24" s="242" t="str">
        <f t="shared" si="2"/>
        <v/>
      </c>
      <c r="P24" s="242" t="str">
        <f t="shared" si="2"/>
        <v/>
      </c>
      <c r="Q24" s="242" t="str">
        <f t="shared" si="2"/>
        <v/>
      </c>
      <c r="R24" s="242" t="str">
        <f t="shared" si="2"/>
        <v/>
      </c>
      <c r="S24" s="242" t="str">
        <f t="shared" si="2"/>
        <v/>
      </c>
      <c r="V24" s="269">
        <v>19</v>
      </c>
    </row>
    <row r="25" spans="1:22" ht="19.5" customHeight="1" x14ac:dyDescent="0.2">
      <c r="A25" s="41">
        <f>IF('વિદ્યાર્થી માહિતી'!A23="","",'વિદ્યાર્થી માહિતી'!A23)</f>
        <v>22</v>
      </c>
      <c r="B25" s="41" t="str">
        <f>IF('વિદ્યાર્થી માહિતી'!B23="","",'વિદ્યાર્થી માહિતી'!B23)</f>
        <v/>
      </c>
      <c r="C25" s="52" t="str">
        <f>IF('વિદ્યાર્થી માહિતી'!C23="","",'વિદ્યાર્થી માહિતી'!C23)</f>
        <v/>
      </c>
      <c r="D25" s="42" t="str">
        <f>IF('વિદ્યાર્થી માહિતી'!C23="","",'વિદ્યાર્થી માહિતી'!I23)</f>
        <v/>
      </c>
      <c r="E25" s="34"/>
      <c r="F25" s="34"/>
      <c r="G25" s="34"/>
      <c r="H25" s="34"/>
      <c r="I25" s="34"/>
      <c r="J25" s="34"/>
      <c r="K25" s="34"/>
      <c r="L25" s="235"/>
      <c r="M25" s="242" t="str">
        <f t="shared" si="2"/>
        <v/>
      </c>
      <c r="N25" s="242" t="str">
        <f t="shared" si="2"/>
        <v/>
      </c>
      <c r="O25" s="242" t="str">
        <f t="shared" si="2"/>
        <v/>
      </c>
      <c r="P25" s="242" t="str">
        <f t="shared" si="2"/>
        <v/>
      </c>
      <c r="Q25" s="242" t="str">
        <f t="shared" si="2"/>
        <v/>
      </c>
      <c r="R25" s="242" t="str">
        <f t="shared" si="2"/>
        <v/>
      </c>
      <c r="S25" s="242" t="str">
        <f t="shared" si="2"/>
        <v/>
      </c>
      <c r="V25" s="269">
        <v>20</v>
      </c>
    </row>
    <row r="26" spans="1:22" ht="19.5" customHeight="1" x14ac:dyDescent="0.2">
      <c r="A26" s="41">
        <f>IF('વિદ્યાર્થી માહિતી'!A24="","",'વિદ્યાર્થી માહિતી'!A24)</f>
        <v>23</v>
      </c>
      <c r="B26" s="41" t="str">
        <f>IF('વિદ્યાર્થી માહિતી'!B24="","",'વિદ્યાર્થી માહિતી'!B24)</f>
        <v/>
      </c>
      <c r="C26" s="52" t="str">
        <f>IF('વિદ્યાર્થી માહિતી'!C24="","",'વિદ્યાર્થી માહિતી'!C24)</f>
        <v/>
      </c>
      <c r="D26" s="42" t="str">
        <f>IF('વિદ્યાર્થી માહિતી'!C24="","",'વિદ્યાર્થી માહિતી'!I24)</f>
        <v/>
      </c>
      <c r="E26" s="34"/>
      <c r="F26" s="34"/>
      <c r="G26" s="34"/>
      <c r="H26" s="34"/>
      <c r="I26" s="34"/>
      <c r="J26" s="34"/>
      <c r="K26" s="34"/>
      <c r="L26" s="235"/>
      <c r="M26" s="242" t="str">
        <f t="shared" si="2"/>
        <v/>
      </c>
      <c r="N26" s="242" t="str">
        <f t="shared" si="2"/>
        <v/>
      </c>
      <c r="O26" s="242" t="str">
        <f t="shared" si="2"/>
        <v/>
      </c>
      <c r="P26" s="242" t="str">
        <f t="shared" si="2"/>
        <v/>
      </c>
      <c r="Q26" s="242" t="str">
        <f t="shared" si="2"/>
        <v/>
      </c>
      <c r="R26" s="242" t="str">
        <f t="shared" si="2"/>
        <v/>
      </c>
      <c r="S26" s="242" t="str">
        <f t="shared" si="2"/>
        <v/>
      </c>
      <c r="V26" s="269">
        <v>21</v>
      </c>
    </row>
    <row r="27" spans="1:22" ht="19.5" customHeight="1" x14ac:dyDescent="0.2">
      <c r="A27" s="41">
        <f>IF('વિદ્યાર્થી માહિતી'!A25="","",'વિદ્યાર્થી માહિતી'!A25)</f>
        <v>24</v>
      </c>
      <c r="B27" s="41" t="str">
        <f>IF('વિદ્યાર્થી માહિતી'!B25="","",'વિદ્યાર્થી માહિતી'!B25)</f>
        <v/>
      </c>
      <c r="C27" s="52" t="str">
        <f>IF('વિદ્યાર્થી માહિતી'!C25="","",'વિદ્યાર્થી માહિતી'!C25)</f>
        <v/>
      </c>
      <c r="D27" s="42" t="str">
        <f>IF('વિદ્યાર્થી માહિતી'!C25="","",'વિદ્યાર્થી માહિતી'!I25)</f>
        <v/>
      </c>
      <c r="E27" s="34"/>
      <c r="F27" s="34"/>
      <c r="G27" s="34"/>
      <c r="H27" s="34"/>
      <c r="I27" s="34"/>
      <c r="J27" s="34"/>
      <c r="K27" s="34"/>
      <c r="L27" s="235"/>
      <c r="M27" s="242" t="str">
        <f t="shared" si="2"/>
        <v/>
      </c>
      <c r="N27" s="242" t="str">
        <f t="shared" si="2"/>
        <v/>
      </c>
      <c r="O27" s="242" t="str">
        <f t="shared" si="2"/>
        <v/>
      </c>
      <c r="P27" s="242" t="str">
        <f t="shared" si="2"/>
        <v/>
      </c>
      <c r="Q27" s="242" t="str">
        <f t="shared" si="2"/>
        <v/>
      </c>
      <c r="R27" s="242" t="str">
        <f t="shared" si="2"/>
        <v/>
      </c>
      <c r="S27" s="242" t="str">
        <f t="shared" si="2"/>
        <v/>
      </c>
      <c r="V27" s="269">
        <v>22</v>
      </c>
    </row>
    <row r="28" spans="1:22" ht="19.5" customHeight="1" x14ac:dyDescent="0.2">
      <c r="A28" s="41">
        <f>IF('વિદ્યાર્થી માહિતી'!A26="","",'વિદ્યાર્થી માહિતી'!A26)</f>
        <v>25</v>
      </c>
      <c r="B28" s="41" t="str">
        <f>IF('વિદ્યાર્થી માહિતી'!B26="","",'વિદ્યાર્થી માહિતી'!B26)</f>
        <v/>
      </c>
      <c r="C28" s="52" t="str">
        <f>IF('વિદ્યાર્થી માહિતી'!C26="","",'વિદ્યાર્થી માહિતી'!C26)</f>
        <v/>
      </c>
      <c r="D28" s="42" t="str">
        <f>IF('વિદ્યાર્થી માહિતી'!C26="","",'વિદ્યાર્થી માહિતી'!I26)</f>
        <v/>
      </c>
      <c r="E28" s="34"/>
      <c r="F28" s="34"/>
      <c r="G28" s="34"/>
      <c r="H28" s="34"/>
      <c r="I28" s="34"/>
      <c r="J28" s="34"/>
      <c r="K28" s="34"/>
      <c r="L28" s="235"/>
      <c r="M28" s="242" t="str">
        <f t="shared" si="2"/>
        <v/>
      </c>
      <c r="N28" s="242" t="str">
        <f t="shared" si="2"/>
        <v/>
      </c>
      <c r="O28" s="242" t="str">
        <f t="shared" si="2"/>
        <v/>
      </c>
      <c r="P28" s="242" t="str">
        <f t="shared" si="2"/>
        <v/>
      </c>
      <c r="Q28" s="242" t="str">
        <f t="shared" si="2"/>
        <v/>
      </c>
      <c r="R28" s="242" t="str">
        <f t="shared" si="2"/>
        <v/>
      </c>
      <c r="S28" s="242" t="str">
        <f t="shared" si="2"/>
        <v/>
      </c>
      <c r="V28" s="269">
        <v>23</v>
      </c>
    </row>
    <row r="29" spans="1:22" ht="19.5" customHeight="1" x14ac:dyDescent="0.2">
      <c r="A29" s="41">
        <f>IF('વિદ્યાર્થી માહિતી'!A27="","",'વિદ્યાર્થી માહિતી'!A27)</f>
        <v>26</v>
      </c>
      <c r="B29" s="41" t="str">
        <f>IF('વિદ્યાર્થી માહિતી'!B27="","",'વિદ્યાર્થી માહિતી'!B27)</f>
        <v/>
      </c>
      <c r="C29" s="52" t="str">
        <f>IF('વિદ્યાર્થી માહિતી'!C27="","",'વિદ્યાર્થી માહિતી'!C27)</f>
        <v/>
      </c>
      <c r="D29" s="42" t="str">
        <f>IF('વિદ્યાર્થી માહિતી'!C27="","",'વિદ્યાર્થી માહિતી'!I27)</f>
        <v/>
      </c>
      <c r="E29" s="34"/>
      <c r="F29" s="34"/>
      <c r="G29" s="34"/>
      <c r="H29" s="34"/>
      <c r="I29" s="34"/>
      <c r="J29" s="34"/>
      <c r="K29" s="34"/>
      <c r="L29" s="235"/>
      <c r="M29" s="242" t="str">
        <f t="shared" si="2"/>
        <v/>
      </c>
      <c r="N29" s="242" t="str">
        <f t="shared" si="2"/>
        <v/>
      </c>
      <c r="O29" s="242" t="str">
        <f t="shared" si="2"/>
        <v/>
      </c>
      <c r="P29" s="242" t="str">
        <f t="shared" si="2"/>
        <v/>
      </c>
      <c r="Q29" s="242" t="str">
        <f t="shared" si="2"/>
        <v/>
      </c>
      <c r="R29" s="242" t="str">
        <f t="shared" si="2"/>
        <v/>
      </c>
      <c r="S29" s="242" t="str">
        <f t="shared" si="2"/>
        <v/>
      </c>
      <c r="V29" s="269">
        <v>24</v>
      </c>
    </row>
    <row r="30" spans="1:22" ht="19.5" customHeight="1" x14ac:dyDescent="0.2">
      <c r="A30" s="41">
        <f>IF('વિદ્યાર્થી માહિતી'!A28="","",'વિદ્યાર્થી માહિતી'!A28)</f>
        <v>27</v>
      </c>
      <c r="B30" s="41" t="str">
        <f>IF('વિદ્યાર્થી માહિતી'!B28="","",'વિદ્યાર્થી માહિતી'!B28)</f>
        <v/>
      </c>
      <c r="C30" s="52" t="str">
        <f>IF('વિદ્યાર્થી માહિતી'!C28="","",'વિદ્યાર્થી માહિતી'!C28)</f>
        <v/>
      </c>
      <c r="D30" s="42" t="str">
        <f>IF('વિદ્યાર્થી માહિતી'!C28="","",'વિદ્યાર્થી માહિતી'!I28)</f>
        <v/>
      </c>
      <c r="E30" s="34"/>
      <c r="F30" s="34"/>
      <c r="G30" s="34"/>
      <c r="H30" s="34"/>
      <c r="I30" s="34"/>
      <c r="J30" s="34"/>
      <c r="K30" s="34"/>
      <c r="L30" s="235"/>
      <c r="M30" s="242" t="str">
        <f t="shared" si="2"/>
        <v/>
      </c>
      <c r="N30" s="242" t="str">
        <f t="shared" si="2"/>
        <v/>
      </c>
      <c r="O30" s="242" t="str">
        <f t="shared" si="2"/>
        <v/>
      </c>
      <c r="P30" s="242" t="str">
        <f t="shared" si="2"/>
        <v/>
      </c>
      <c r="Q30" s="242" t="str">
        <f t="shared" si="2"/>
        <v/>
      </c>
      <c r="R30" s="242" t="str">
        <f t="shared" si="2"/>
        <v/>
      </c>
      <c r="S30" s="242" t="str">
        <f t="shared" si="2"/>
        <v/>
      </c>
      <c r="V30" s="269">
        <v>25</v>
      </c>
    </row>
    <row r="31" spans="1:22" ht="19.5" customHeight="1" x14ac:dyDescent="0.2">
      <c r="A31" s="41">
        <f>IF('વિદ્યાર્થી માહિતી'!A29="","",'વિદ્યાર્થી માહિતી'!A29)</f>
        <v>28</v>
      </c>
      <c r="B31" s="41" t="str">
        <f>IF('વિદ્યાર્થી માહિતી'!B29="","",'વિદ્યાર્થી માહિતી'!B29)</f>
        <v/>
      </c>
      <c r="C31" s="52" t="str">
        <f>IF('વિદ્યાર્થી માહિતી'!C29="","",'વિદ્યાર્થી માહિતી'!C29)</f>
        <v/>
      </c>
      <c r="D31" s="42" t="str">
        <f>IF('વિદ્યાર્થી માહિતી'!C29="","",'વિદ્યાર્થી માહિતી'!I29)</f>
        <v/>
      </c>
      <c r="E31" s="34"/>
      <c r="F31" s="34"/>
      <c r="G31" s="34"/>
      <c r="H31" s="34"/>
      <c r="I31" s="34"/>
      <c r="J31" s="34"/>
      <c r="K31" s="34"/>
      <c r="L31" s="235"/>
      <c r="M31" s="242" t="str">
        <f t="shared" si="2"/>
        <v/>
      </c>
      <c r="N31" s="242" t="str">
        <f t="shared" si="2"/>
        <v/>
      </c>
      <c r="O31" s="242" t="str">
        <f t="shared" si="2"/>
        <v/>
      </c>
      <c r="P31" s="242" t="str">
        <f t="shared" si="2"/>
        <v/>
      </c>
      <c r="Q31" s="242" t="str">
        <f t="shared" si="2"/>
        <v/>
      </c>
      <c r="R31" s="242" t="str">
        <f t="shared" si="2"/>
        <v/>
      </c>
      <c r="S31" s="242" t="str">
        <f t="shared" si="2"/>
        <v/>
      </c>
    </row>
    <row r="32" spans="1:22" ht="19.5" customHeight="1" x14ac:dyDescent="0.2">
      <c r="A32" s="41">
        <f>IF('વિદ્યાર્થી માહિતી'!A30="","",'વિદ્યાર્થી માહિતી'!A30)</f>
        <v>29</v>
      </c>
      <c r="B32" s="41" t="str">
        <f>IF('વિદ્યાર્થી માહિતી'!B30="","",'વિદ્યાર્થી માહિતી'!B30)</f>
        <v/>
      </c>
      <c r="C32" s="52" t="str">
        <f>IF('વિદ્યાર્થી માહિતી'!C30="","",'વિદ્યાર્થી માહિતી'!C30)</f>
        <v/>
      </c>
      <c r="D32" s="42" t="str">
        <f>IF('વિદ્યાર્થી માહિતી'!C30="","",'વિદ્યાર્થી માહિતી'!I30)</f>
        <v/>
      </c>
      <c r="E32" s="34"/>
      <c r="F32" s="34"/>
      <c r="G32" s="34"/>
      <c r="H32" s="34"/>
      <c r="I32" s="34"/>
      <c r="J32" s="34"/>
      <c r="K32" s="34"/>
      <c r="L32" s="235"/>
      <c r="M32" s="242" t="str">
        <f t="shared" si="2"/>
        <v/>
      </c>
      <c r="N32" s="242" t="str">
        <f t="shared" si="2"/>
        <v/>
      </c>
      <c r="O32" s="242" t="str">
        <f t="shared" si="2"/>
        <v/>
      </c>
      <c r="P32" s="242" t="str">
        <f t="shared" si="2"/>
        <v/>
      </c>
      <c r="Q32" s="242" t="str">
        <f t="shared" si="2"/>
        <v/>
      </c>
      <c r="R32" s="242" t="str">
        <f t="shared" si="2"/>
        <v/>
      </c>
      <c r="S32" s="242" t="str">
        <f t="shared" si="2"/>
        <v/>
      </c>
    </row>
    <row r="33" spans="1:19" ht="19.5" customHeight="1" x14ac:dyDescent="0.2">
      <c r="A33" s="41">
        <f>IF('વિદ્યાર્થી માહિતી'!A31="","",'વિદ્યાર્થી માહિતી'!A31)</f>
        <v>30</v>
      </c>
      <c r="B33" s="41" t="str">
        <f>IF('વિદ્યાર્થી માહિતી'!B31="","",'વિદ્યાર્થી માહિતી'!B31)</f>
        <v/>
      </c>
      <c r="C33" s="52" t="str">
        <f>IF('વિદ્યાર્થી માહિતી'!C31="","",'વિદ્યાર્થી માહિતી'!C31)</f>
        <v/>
      </c>
      <c r="D33" s="42" t="str">
        <f>IF('વિદ્યાર્થી માહિતી'!C31="","",'વિદ્યાર્થી માહિતી'!I31)</f>
        <v/>
      </c>
      <c r="E33" s="34"/>
      <c r="F33" s="34"/>
      <c r="G33" s="34"/>
      <c r="H33" s="34"/>
      <c r="I33" s="34"/>
      <c r="J33" s="34"/>
      <c r="K33" s="34"/>
      <c r="L33" s="235"/>
      <c r="M33" s="242" t="str">
        <f t="shared" si="2"/>
        <v/>
      </c>
      <c r="N33" s="242" t="str">
        <f t="shared" si="2"/>
        <v/>
      </c>
      <c r="O33" s="242" t="str">
        <f t="shared" si="2"/>
        <v/>
      </c>
      <c r="P33" s="242" t="str">
        <f t="shared" si="2"/>
        <v/>
      </c>
      <c r="Q33" s="242" t="str">
        <f t="shared" si="2"/>
        <v/>
      </c>
      <c r="R33" s="242" t="str">
        <f t="shared" si="2"/>
        <v/>
      </c>
      <c r="S33" s="242" t="str">
        <f t="shared" si="2"/>
        <v/>
      </c>
    </row>
    <row r="34" spans="1:19" ht="19.5" customHeight="1" x14ac:dyDescent="0.2">
      <c r="A34" s="41">
        <f>IF('વિદ્યાર્થી માહિતી'!A32="","",'વિદ્યાર્થી માહિતી'!A32)</f>
        <v>31</v>
      </c>
      <c r="B34" s="41" t="str">
        <f>IF('વિદ્યાર્થી માહિતી'!B32="","",'વિદ્યાર્થી માહિતી'!B32)</f>
        <v/>
      </c>
      <c r="C34" s="52" t="str">
        <f>IF('વિદ્યાર્થી માહિતી'!C32="","",'વિદ્યાર્થી માહિતી'!C32)</f>
        <v/>
      </c>
      <c r="D34" s="42" t="str">
        <f>IF('વિદ્યાર્થી માહિતી'!C32="","",'વિદ્યાર્થી માહિતી'!I32)</f>
        <v/>
      </c>
      <c r="E34" s="34"/>
      <c r="F34" s="34"/>
      <c r="G34" s="34"/>
      <c r="H34" s="34"/>
      <c r="I34" s="34"/>
      <c r="J34" s="34"/>
      <c r="K34" s="34"/>
      <c r="L34" s="235"/>
      <c r="M34" s="242" t="str">
        <f t="shared" si="2"/>
        <v/>
      </c>
      <c r="N34" s="242" t="str">
        <f t="shared" si="2"/>
        <v/>
      </c>
      <c r="O34" s="242" t="str">
        <f t="shared" si="2"/>
        <v/>
      </c>
      <c r="P34" s="242" t="str">
        <f t="shared" si="2"/>
        <v/>
      </c>
      <c r="Q34" s="242" t="str">
        <f t="shared" si="2"/>
        <v/>
      </c>
      <c r="R34" s="242" t="str">
        <f t="shared" si="2"/>
        <v/>
      </c>
      <c r="S34" s="242" t="str">
        <f t="shared" si="2"/>
        <v/>
      </c>
    </row>
    <row r="35" spans="1:19" ht="19.5" customHeight="1" x14ac:dyDescent="0.2">
      <c r="A35" s="41">
        <f>IF('વિદ્યાર્થી માહિતી'!A33="","",'વિદ્યાર્થી માહિતી'!A33)</f>
        <v>32</v>
      </c>
      <c r="B35" s="41" t="str">
        <f>IF('વિદ્યાર્થી માહિતી'!B33="","",'વિદ્યાર્થી માહિતી'!B33)</f>
        <v/>
      </c>
      <c r="C35" s="52" t="str">
        <f>IF('વિદ્યાર્થી માહિતી'!C33="","",'વિદ્યાર્થી માહિતી'!C33)</f>
        <v/>
      </c>
      <c r="D35" s="42" t="str">
        <f>IF('વિદ્યાર્થી માહિતી'!C33="","",'વિદ્યાર્થી માહિતી'!I33)</f>
        <v/>
      </c>
      <c r="E35" s="34"/>
      <c r="F35" s="34"/>
      <c r="G35" s="34"/>
      <c r="H35" s="34"/>
      <c r="I35" s="34"/>
      <c r="J35" s="34"/>
      <c r="K35" s="34"/>
      <c r="L35" s="235"/>
      <c r="M35" s="242" t="str">
        <f t="shared" si="2"/>
        <v/>
      </c>
      <c r="N35" s="242" t="str">
        <f t="shared" si="2"/>
        <v/>
      </c>
      <c r="O35" s="242" t="str">
        <f t="shared" si="2"/>
        <v/>
      </c>
      <c r="P35" s="242" t="str">
        <f t="shared" si="2"/>
        <v/>
      </c>
      <c r="Q35" s="242" t="str">
        <f t="shared" si="2"/>
        <v/>
      </c>
      <c r="R35" s="242" t="str">
        <f t="shared" si="2"/>
        <v/>
      </c>
      <c r="S35" s="242" t="str">
        <f t="shared" si="2"/>
        <v/>
      </c>
    </row>
    <row r="36" spans="1:19" ht="19.5" customHeight="1" x14ac:dyDescent="0.2">
      <c r="A36" s="41">
        <f>IF('વિદ્યાર્થી માહિતી'!A34="","",'વિદ્યાર્થી માહિતી'!A34)</f>
        <v>33</v>
      </c>
      <c r="B36" s="41" t="str">
        <f>IF('વિદ્યાર્થી માહિતી'!B34="","",'વિદ્યાર્થી માહિતી'!B34)</f>
        <v/>
      </c>
      <c r="C36" s="52" t="str">
        <f>IF('વિદ્યાર્થી માહિતી'!C34="","",'વિદ્યાર્થી માહિતી'!C34)</f>
        <v/>
      </c>
      <c r="D36" s="42" t="str">
        <f>IF('વિદ્યાર્થી માહિતી'!C34="","",'વિદ્યાર્થી માહિતી'!I34)</f>
        <v/>
      </c>
      <c r="E36" s="34"/>
      <c r="F36" s="34"/>
      <c r="G36" s="34"/>
      <c r="H36" s="34"/>
      <c r="I36" s="34"/>
      <c r="J36" s="34"/>
      <c r="K36" s="34"/>
      <c r="L36" s="235"/>
      <c r="M36" s="242" t="str">
        <f t="shared" si="2"/>
        <v/>
      </c>
      <c r="N36" s="242" t="str">
        <f t="shared" si="2"/>
        <v/>
      </c>
      <c r="O36" s="242" t="str">
        <f t="shared" si="2"/>
        <v/>
      </c>
      <c r="P36" s="242" t="str">
        <f t="shared" si="2"/>
        <v/>
      </c>
      <c r="Q36" s="242" t="str">
        <f t="shared" si="2"/>
        <v/>
      </c>
      <c r="R36" s="242" t="str">
        <f t="shared" si="2"/>
        <v/>
      </c>
      <c r="S36" s="242" t="str">
        <f t="shared" si="2"/>
        <v/>
      </c>
    </row>
    <row r="37" spans="1:19" ht="19.5" customHeight="1" x14ac:dyDescent="0.2">
      <c r="A37" s="41">
        <f>IF('વિદ્યાર્થી માહિતી'!A35="","",'વિદ્યાર્થી માહિતી'!A35)</f>
        <v>34</v>
      </c>
      <c r="B37" s="41" t="str">
        <f>IF('વિદ્યાર્થી માહિતી'!B35="","",'વિદ્યાર્થી માહિતી'!B35)</f>
        <v/>
      </c>
      <c r="C37" s="52" t="str">
        <f>IF('વિદ્યાર્થી માહિતી'!C35="","",'વિદ્યાર્થી માહિતી'!C35)</f>
        <v/>
      </c>
      <c r="D37" s="42" t="str">
        <f>IF('વિદ્યાર્થી માહિતી'!C35="","",'વિદ્યાર્થી માહિતી'!I35)</f>
        <v/>
      </c>
      <c r="E37" s="34"/>
      <c r="F37" s="34"/>
      <c r="G37" s="34"/>
      <c r="H37" s="34"/>
      <c r="I37" s="34"/>
      <c r="J37" s="34"/>
      <c r="K37" s="34"/>
      <c r="L37" s="235"/>
      <c r="M37" s="242" t="str">
        <f t="shared" si="2"/>
        <v/>
      </c>
      <c r="N37" s="242" t="str">
        <f t="shared" si="2"/>
        <v/>
      </c>
      <c r="O37" s="242" t="str">
        <f t="shared" si="2"/>
        <v/>
      </c>
      <c r="P37" s="242" t="str">
        <f t="shared" si="2"/>
        <v/>
      </c>
      <c r="Q37" s="242" t="str">
        <f t="shared" si="2"/>
        <v/>
      </c>
      <c r="R37" s="242" t="str">
        <f t="shared" si="2"/>
        <v/>
      </c>
      <c r="S37" s="242" t="str">
        <f t="shared" si="2"/>
        <v/>
      </c>
    </row>
    <row r="38" spans="1:19" ht="19.5" customHeight="1" x14ac:dyDescent="0.2">
      <c r="A38" s="41">
        <f>IF('વિદ્યાર્થી માહિતી'!A36="","",'વિદ્યાર્થી માહિતી'!A36)</f>
        <v>35</v>
      </c>
      <c r="B38" s="41" t="str">
        <f>IF('વિદ્યાર્થી માહિતી'!B36="","",'વિદ્યાર્થી માહિતી'!B36)</f>
        <v/>
      </c>
      <c r="C38" s="52" t="str">
        <f>IF('વિદ્યાર્થી માહિતી'!C36="","",'વિદ્યાર્થી માહિતી'!C36)</f>
        <v/>
      </c>
      <c r="D38" s="42" t="str">
        <f>IF('વિદ્યાર્થી માહિતી'!C36="","",'વિદ્યાર્થી માહિતી'!I36)</f>
        <v/>
      </c>
      <c r="E38" s="34"/>
      <c r="F38" s="34"/>
      <c r="G38" s="34"/>
      <c r="H38" s="34"/>
      <c r="I38" s="34"/>
      <c r="J38" s="34"/>
      <c r="K38" s="34"/>
      <c r="L38" s="235"/>
      <c r="M38" s="242" t="str">
        <f t="shared" si="2"/>
        <v/>
      </c>
      <c r="N38" s="242" t="str">
        <f t="shared" si="2"/>
        <v/>
      </c>
      <c r="O38" s="242" t="str">
        <f t="shared" si="2"/>
        <v/>
      </c>
      <c r="P38" s="242" t="str">
        <f t="shared" si="2"/>
        <v/>
      </c>
      <c r="Q38" s="242" t="str">
        <f t="shared" si="2"/>
        <v/>
      </c>
      <c r="R38" s="242" t="str">
        <f t="shared" si="2"/>
        <v/>
      </c>
      <c r="S38" s="242" t="str">
        <f t="shared" si="2"/>
        <v/>
      </c>
    </row>
    <row r="39" spans="1:19" ht="19.5" customHeight="1" x14ac:dyDescent="0.2">
      <c r="A39" s="41">
        <f>IF('વિદ્યાર્થી માહિતી'!A37="","",'વિદ્યાર્થી માહિતી'!A37)</f>
        <v>36</v>
      </c>
      <c r="B39" s="41" t="str">
        <f>IF('વિદ્યાર્થી માહિતી'!B37="","",'વિદ્યાર્થી માહિતી'!B37)</f>
        <v/>
      </c>
      <c r="C39" s="52" t="str">
        <f>IF('વિદ્યાર્થી માહિતી'!C37="","",'વિદ્યાર્થી માહિતી'!C37)</f>
        <v/>
      </c>
      <c r="D39" s="42" t="str">
        <f>IF('વિદ્યાર્થી માહિતી'!C37="","",'વિદ્યાર્થી માહિતી'!I37)</f>
        <v/>
      </c>
      <c r="E39" s="34"/>
      <c r="F39" s="34"/>
      <c r="G39" s="34"/>
      <c r="H39" s="34"/>
      <c r="I39" s="34"/>
      <c r="J39" s="34"/>
      <c r="K39" s="34"/>
      <c r="L39" s="235"/>
      <c r="M39" s="242" t="str">
        <f t="shared" si="2"/>
        <v/>
      </c>
      <c r="N39" s="242" t="str">
        <f t="shared" si="2"/>
        <v/>
      </c>
      <c r="O39" s="242" t="str">
        <f t="shared" si="2"/>
        <v/>
      </c>
      <c r="P39" s="242" t="str">
        <f t="shared" si="2"/>
        <v/>
      </c>
      <c r="Q39" s="242" t="str">
        <f t="shared" si="2"/>
        <v/>
      </c>
      <c r="R39" s="242" t="str">
        <f t="shared" si="2"/>
        <v/>
      </c>
      <c r="S39" s="242" t="str">
        <f t="shared" si="2"/>
        <v/>
      </c>
    </row>
    <row r="40" spans="1:19" ht="19.5" customHeight="1" x14ac:dyDescent="0.2">
      <c r="A40" s="41">
        <f>IF('વિદ્યાર્થી માહિતી'!A38="","",'વિદ્યાર્થી માહિતી'!A38)</f>
        <v>37</v>
      </c>
      <c r="B40" s="41" t="str">
        <f>IF('વિદ્યાર્થી માહિતી'!B38="","",'વિદ્યાર્થી માહિતી'!B38)</f>
        <v/>
      </c>
      <c r="C40" s="52" t="str">
        <f>IF('વિદ્યાર્થી માહિતી'!C38="","",'વિદ્યાર્થી માહિતી'!C38)</f>
        <v/>
      </c>
      <c r="D40" s="42" t="str">
        <f>IF('વિદ્યાર્થી માહિતી'!C38="","",'વિદ્યાર્થી માહિતી'!I38)</f>
        <v/>
      </c>
      <c r="E40" s="34"/>
      <c r="F40" s="34"/>
      <c r="G40" s="34"/>
      <c r="H40" s="34"/>
      <c r="I40" s="34"/>
      <c r="J40" s="34"/>
      <c r="K40" s="34"/>
      <c r="L40" s="235"/>
      <c r="M40" s="242" t="str">
        <f t="shared" si="2"/>
        <v/>
      </c>
      <c r="N40" s="242" t="str">
        <f t="shared" si="2"/>
        <v/>
      </c>
      <c r="O40" s="242" t="str">
        <f t="shared" si="2"/>
        <v/>
      </c>
      <c r="P40" s="242" t="str">
        <f t="shared" si="2"/>
        <v/>
      </c>
      <c r="Q40" s="242" t="str">
        <f t="shared" si="2"/>
        <v/>
      </c>
      <c r="R40" s="242" t="str">
        <f t="shared" si="2"/>
        <v/>
      </c>
      <c r="S40" s="242" t="str">
        <f t="shared" si="2"/>
        <v/>
      </c>
    </row>
    <row r="41" spans="1:19" ht="19.5" customHeight="1" x14ac:dyDescent="0.2">
      <c r="A41" s="41">
        <f>IF('વિદ્યાર્થી માહિતી'!A39="","",'વિદ્યાર્થી માહિતી'!A39)</f>
        <v>38</v>
      </c>
      <c r="B41" s="41" t="str">
        <f>IF('વિદ્યાર્થી માહિતી'!B39="","",'વિદ્યાર્થી માહિતી'!B39)</f>
        <v/>
      </c>
      <c r="C41" s="52" t="str">
        <f>IF('વિદ્યાર્થી માહિતી'!C39="","",'વિદ્યાર્થી માહિતી'!C39)</f>
        <v/>
      </c>
      <c r="D41" s="42" t="str">
        <f>IF('વિદ્યાર્થી માહિતી'!C39="","",'વિદ્યાર્થી માહિતી'!I39)</f>
        <v/>
      </c>
      <c r="E41" s="34"/>
      <c r="F41" s="34"/>
      <c r="G41" s="34"/>
      <c r="H41" s="34"/>
      <c r="I41" s="34"/>
      <c r="J41" s="34"/>
      <c r="K41" s="34"/>
      <c r="L41" s="235"/>
      <c r="M41" s="242" t="str">
        <f t="shared" si="2"/>
        <v/>
      </c>
      <c r="N41" s="242" t="str">
        <f t="shared" si="2"/>
        <v/>
      </c>
      <c r="O41" s="242" t="str">
        <f t="shared" si="2"/>
        <v/>
      </c>
      <c r="P41" s="242" t="str">
        <f t="shared" ref="P41:S104" si="3">IF(H41="","",IF(H41="AB","AB",IF(H41="LEFT","LEFT",(H41*5/25))))</f>
        <v/>
      </c>
      <c r="Q41" s="242" t="str">
        <f t="shared" si="3"/>
        <v/>
      </c>
      <c r="R41" s="242" t="str">
        <f t="shared" si="3"/>
        <v/>
      </c>
      <c r="S41" s="242" t="str">
        <f t="shared" si="3"/>
        <v/>
      </c>
    </row>
    <row r="42" spans="1:19" ht="19.5" customHeight="1" x14ac:dyDescent="0.2">
      <c r="A42" s="41">
        <f>IF('વિદ્યાર્થી માહિતી'!A40="","",'વિદ્યાર્થી માહિતી'!A40)</f>
        <v>39</v>
      </c>
      <c r="B42" s="41" t="str">
        <f>IF('વિદ્યાર્થી માહિતી'!B40="","",'વિદ્યાર્થી માહિતી'!B40)</f>
        <v/>
      </c>
      <c r="C42" s="52" t="str">
        <f>IF('વિદ્યાર્થી માહિતી'!C40="","",'વિદ્યાર્થી માહિતી'!C40)</f>
        <v/>
      </c>
      <c r="D42" s="42" t="str">
        <f>IF('વિદ્યાર્થી માહિતી'!C40="","",'વિદ્યાર્થી માહિતી'!I40)</f>
        <v/>
      </c>
      <c r="E42" s="34"/>
      <c r="F42" s="34"/>
      <c r="G42" s="34"/>
      <c r="H42" s="34"/>
      <c r="I42" s="34"/>
      <c r="J42" s="34"/>
      <c r="K42" s="34"/>
      <c r="L42" s="235"/>
      <c r="M42" s="242" t="str">
        <f t="shared" ref="M42:R105" si="4">IF(E42="","",IF(E42="AB","AB",IF(E42="LEFT","LEFT",(E42*5/25))))</f>
        <v/>
      </c>
      <c r="N42" s="242" t="str">
        <f t="shared" si="4"/>
        <v/>
      </c>
      <c r="O42" s="242" t="str">
        <f t="shared" si="4"/>
        <v/>
      </c>
      <c r="P42" s="242" t="str">
        <f t="shared" si="3"/>
        <v/>
      </c>
      <c r="Q42" s="242" t="str">
        <f t="shared" si="3"/>
        <v/>
      </c>
      <c r="R42" s="242" t="str">
        <f t="shared" si="3"/>
        <v/>
      </c>
      <c r="S42" s="242" t="str">
        <f t="shared" si="3"/>
        <v/>
      </c>
    </row>
    <row r="43" spans="1:19" ht="19.5" customHeight="1" x14ac:dyDescent="0.2">
      <c r="A43" s="41">
        <f>IF('વિદ્યાર્થી માહિતી'!A41="","",'વિદ્યાર્થી માહિતી'!A41)</f>
        <v>40</v>
      </c>
      <c r="B43" s="41" t="str">
        <f>IF('વિદ્યાર્થી માહિતી'!B41="","",'વિદ્યાર્થી માહિતી'!B41)</f>
        <v/>
      </c>
      <c r="C43" s="52" t="str">
        <f>IF('વિદ્યાર્થી માહિતી'!C41="","",'વિદ્યાર્થી માહિતી'!C41)</f>
        <v/>
      </c>
      <c r="D43" s="42" t="str">
        <f>IF('વિદ્યાર્થી માહિતી'!C41="","",'વિદ્યાર્થી માહિતી'!I41)</f>
        <v/>
      </c>
      <c r="E43" s="34"/>
      <c r="F43" s="34"/>
      <c r="G43" s="34"/>
      <c r="H43" s="34"/>
      <c r="I43" s="34"/>
      <c r="J43" s="34"/>
      <c r="K43" s="34"/>
      <c r="L43" s="235"/>
      <c r="M43" s="242" t="str">
        <f t="shared" si="4"/>
        <v/>
      </c>
      <c r="N43" s="242" t="str">
        <f t="shared" si="4"/>
        <v/>
      </c>
      <c r="O43" s="242" t="str">
        <f t="shared" si="4"/>
        <v/>
      </c>
      <c r="P43" s="242" t="str">
        <f t="shared" si="3"/>
        <v/>
      </c>
      <c r="Q43" s="242" t="str">
        <f t="shared" si="3"/>
        <v/>
      </c>
      <c r="R43" s="242" t="str">
        <f t="shared" si="3"/>
        <v/>
      </c>
      <c r="S43" s="242" t="str">
        <f t="shared" si="3"/>
        <v/>
      </c>
    </row>
    <row r="44" spans="1:19" ht="19.5" customHeight="1" x14ac:dyDescent="0.2">
      <c r="A44" s="41">
        <f>IF('વિદ્યાર્થી માહિતી'!A42="","",'વિદ્યાર્થી માહિતી'!A42)</f>
        <v>41</v>
      </c>
      <c r="B44" s="41" t="str">
        <f>IF('વિદ્યાર્થી માહિતી'!B42="","",'વિદ્યાર્થી માહિતી'!B42)</f>
        <v/>
      </c>
      <c r="C44" s="52" t="str">
        <f>IF('વિદ્યાર્થી માહિતી'!C42="","",'વિદ્યાર્થી માહિતી'!C42)</f>
        <v/>
      </c>
      <c r="D44" s="42" t="str">
        <f>IF('વિદ્યાર્થી માહિતી'!C42="","",'વિદ્યાર્થી માહિતી'!I42)</f>
        <v/>
      </c>
      <c r="E44" s="34"/>
      <c r="F44" s="34"/>
      <c r="G44" s="34"/>
      <c r="H44" s="34"/>
      <c r="I44" s="34"/>
      <c r="J44" s="34"/>
      <c r="K44" s="34"/>
      <c r="L44" s="235"/>
      <c r="M44" s="242" t="str">
        <f t="shared" si="4"/>
        <v/>
      </c>
      <c r="N44" s="242" t="str">
        <f t="shared" si="4"/>
        <v/>
      </c>
      <c r="O44" s="242" t="str">
        <f t="shared" si="4"/>
        <v/>
      </c>
      <c r="P44" s="242" t="str">
        <f t="shared" si="3"/>
        <v/>
      </c>
      <c r="Q44" s="242" t="str">
        <f t="shared" si="3"/>
        <v/>
      </c>
      <c r="R44" s="242" t="str">
        <f t="shared" si="3"/>
        <v/>
      </c>
      <c r="S44" s="242" t="str">
        <f t="shared" si="3"/>
        <v/>
      </c>
    </row>
    <row r="45" spans="1:19" ht="19.5" customHeight="1" x14ac:dyDescent="0.2">
      <c r="A45" s="41">
        <f>IF('વિદ્યાર્થી માહિતી'!A43="","",'વિદ્યાર્થી માહિતી'!A43)</f>
        <v>42</v>
      </c>
      <c r="B45" s="41" t="str">
        <f>IF('વિદ્યાર્થી માહિતી'!B43="","",'વિદ્યાર્થી માહિતી'!B43)</f>
        <v/>
      </c>
      <c r="C45" s="52" t="str">
        <f>IF('વિદ્યાર્થી માહિતી'!C43="","",'વિદ્યાર્થી માહિતી'!C43)</f>
        <v/>
      </c>
      <c r="D45" s="42" t="str">
        <f>IF('વિદ્યાર્થી માહિતી'!C43="","",'વિદ્યાર્થી માહિતી'!I43)</f>
        <v/>
      </c>
      <c r="E45" s="34"/>
      <c r="F45" s="34"/>
      <c r="G45" s="34"/>
      <c r="H45" s="34"/>
      <c r="I45" s="34"/>
      <c r="J45" s="34"/>
      <c r="K45" s="34"/>
      <c r="L45" s="235"/>
      <c r="M45" s="242" t="str">
        <f t="shared" si="4"/>
        <v/>
      </c>
      <c r="N45" s="242" t="str">
        <f t="shared" si="4"/>
        <v/>
      </c>
      <c r="O45" s="242" t="str">
        <f t="shared" si="4"/>
        <v/>
      </c>
      <c r="P45" s="242" t="str">
        <f t="shared" si="3"/>
        <v/>
      </c>
      <c r="Q45" s="242" t="str">
        <f t="shared" si="3"/>
        <v/>
      </c>
      <c r="R45" s="242" t="str">
        <f t="shared" si="3"/>
        <v/>
      </c>
      <c r="S45" s="242" t="str">
        <f t="shared" si="3"/>
        <v/>
      </c>
    </row>
    <row r="46" spans="1:19" ht="19.5" customHeight="1" x14ac:dyDescent="0.2">
      <c r="A46" s="41">
        <f>IF('વિદ્યાર્થી માહિતી'!A44="","",'વિદ્યાર્થી માહિતી'!A44)</f>
        <v>43</v>
      </c>
      <c r="B46" s="41" t="str">
        <f>IF('વિદ્યાર્થી માહિતી'!B44="","",'વિદ્યાર્થી માહિતી'!B44)</f>
        <v/>
      </c>
      <c r="C46" s="52" t="str">
        <f>IF('વિદ્યાર્થી માહિતી'!C44="","",'વિદ્યાર્થી માહિતી'!C44)</f>
        <v/>
      </c>
      <c r="D46" s="42" t="str">
        <f>IF('વિદ્યાર્થી માહિતી'!C44="","",'વિદ્યાર્થી માહિતી'!I44)</f>
        <v/>
      </c>
      <c r="E46" s="34"/>
      <c r="F46" s="34"/>
      <c r="G46" s="34"/>
      <c r="H46" s="34"/>
      <c r="I46" s="34"/>
      <c r="J46" s="34"/>
      <c r="K46" s="34"/>
      <c r="L46" s="235"/>
      <c r="M46" s="242" t="str">
        <f t="shared" si="4"/>
        <v/>
      </c>
      <c r="N46" s="242" t="str">
        <f t="shared" si="4"/>
        <v/>
      </c>
      <c r="O46" s="242" t="str">
        <f t="shared" si="4"/>
        <v/>
      </c>
      <c r="P46" s="242" t="str">
        <f t="shared" si="3"/>
        <v/>
      </c>
      <c r="Q46" s="242" t="str">
        <f t="shared" si="3"/>
        <v/>
      </c>
      <c r="R46" s="242" t="str">
        <f t="shared" si="3"/>
        <v/>
      </c>
      <c r="S46" s="242" t="str">
        <f t="shared" si="3"/>
        <v/>
      </c>
    </row>
    <row r="47" spans="1:19" ht="19.5" customHeight="1" x14ac:dyDescent="0.2">
      <c r="A47" s="41">
        <f>IF('વિદ્યાર્થી માહિતી'!A45="","",'વિદ્યાર્થી માહિતી'!A45)</f>
        <v>44</v>
      </c>
      <c r="B47" s="41" t="str">
        <f>IF('વિદ્યાર્થી માહિતી'!B45="","",'વિદ્યાર્થી માહિતી'!B45)</f>
        <v/>
      </c>
      <c r="C47" s="52" t="str">
        <f>IF('વિદ્યાર્થી માહિતી'!C45="","",'વિદ્યાર્થી માહિતી'!C45)</f>
        <v/>
      </c>
      <c r="D47" s="42" t="str">
        <f>IF('વિદ્યાર્થી માહિતી'!C45="","",'વિદ્યાર્થી માહિતી'!I45)</f>
        <v/>
      </c>
      <c r="E47" s="34"/>
      <c r="F47" s="34"/>
      <c r="G47" s="34"/>
      <c r="H47" s="34"/>
      <c r="I47" s="34"/>
      <c r="J47" s="34"/>
      <c r="K47" s="34"/>
      <c r="L47" s="235"/>
      <c r="M47" s="242" t="str">
        <f t="shared" si="4"/>
        <v/>
      </c>
      <c r="N47" s="242" t="str">
        <f t="shared" si="4"/>
        <v/>
      </c>
      <c r="O47" s="242" t="str">
        <f t="shared" si="4"/>
        <v/>
      </c>
      <c r="P47" s="242" t="str">
        <f t="shared" si="3"/>
        <v/>
      </c>
      <c r="Q47" s="242" t="str">
        <f t="shared" si="3"/>
        <v/>
      </c>
      <c r="R47" s="242" t="str">
        <f t="shared" si="3"/>
        <v/>
      </c>
      <c r="S47" s="242" t="str">
        <f t="shared" si="3"/>
        <v/>
      </c>
    </row>
    <row r="48" spans="1:19" ht="19.5" customHeight="1" x14ac:dyDescent="0.2">
      <c r="A48" s="41">
        <f>IF('વિદ્યાર્થી માહિતી'!A46="","",'વિદ્યાર્થી માહિતી'!A46)</f>
        <v>45</v>
      </c>
      <c r="B48" s="41" t="str">
        <f>IF('વિદ્યાર્થી માહિતી'!B46="","",'વિદ્યાર્થી માહિતી'!B46)</f>
        <v/>
      </c>
      <c r="C48" s="52" t="str">
        <f>IF('વિદ્યાર્થી માહિતી'!C46="","",'વિદ્યાર્થી માહિતી'!C46)</f>
        <v/>
      </c>
      <c r="D48" s="42" t="str">
        <f>IF('વિદ્યાર્થી માહિતી'!C46="","",'વિદ્યાર્થી માહિતી'!I46)</f>
        <v/>
      </c>
      <c r="E48" s="34"/>
      <c r="F48" s="34"/>
      <c r="G48" s="34"/>
      <c r="H48" s="34"/>
      <c r="I48" s="34"/>
      <c r="J48" s="34"/>
      <c r="K48" s="34"/>
      <c r="L48" s="235"/>
      <c r="M48" s="242" t="str">
        <f t="shared" si="4"/>
        <v/>
      </c>
      <c r="N48" s="242" t="str">
        <f t="shared" si="4"/>
        <v/>
      </c>
      <c r="O48" s="242" t="str">
        <f t="shared" si="4"/>
        <v/>
      </c>
      <c r="P48" s="242" t="str">
        <f t="shared" si="3"/>
        <v/>
      </c>
      <c r="Q48" s="242" t="str">
        <f t="shared" si="3"/>
        <v/>
      </c>
      <c r="R48" s="242" t="str">
        <f t="shared" si="3"/>
        <v/>
      </c>
      <c r="S48" s="242" t="str">
        <f t="shared" si="3"/>
        <v/>
      </c>
    </row>
    <row r="49" spans="1:19" ht="19.5" customHeight="1" x14ac:dyDescent="0.2">
      <c r="A49" s="41">
        <f>IF('વિદ્યાર્થી માહિતી'!A47="","",'વિદ્યાર્થી માહિતી'!A47)</f>
        <v>46</v>
      </c>
      <c r="B49" s="41" t="str">
        <f>IF('વિદ્યાર્થી માહિતી'!B47="","",'વિદ્યાર્થી માહિતી'!B47)</f>
        <v/>
      </c>
      <c r="C49" s="52" t="str">
        <f>IF('વિદ્યાર્થી માહિતી'!C47="","",'વિદ્યાર્થી માહિતી'!C47)</f>
        <v/>
      </c>
      <c r="D49" s="42" t="str">
        <f>IF('વિદ્યાર્થી માહિતી'!C47="","",'વિદ્યાર્થી માહિતી'!I47)</f>
        <v/>
      </c>
      <c r="E49" s="34"/>
      <c r="F49" s="34"/>
      <c r="G49" s="34"/>
      <c r="H49" s="34"/>
      <c r="I49" s="34"/>
      <c r="J49" s="34"/>
      <c r="K49" s="34"/>
      <c r="L49" s="235"/>
      <c r="M49" s="242" t="str">
        <f t="shared" si="4"/>
        <v/>
      </c>
      <c r="N49" s="242" t="str">
        <f t="shared" si="4"/>
        <v/>
      </c>
      <c r="O49" s="242" t="str">
        <f t="shared" si="4"/>
        <v/>
      </c>
      <c r="P49" s="242" t="str">
        <f t="shared" si="3"/>
        <v/>
      </c>
      <c r="Q49" s="242" t="str">
        <f t="shared" si="3"/>
        <v/>
      </c>
      <c r="R49" s="242" t="str">
        <f t="shared" si="3"/>
        <v/>
      </c>
      <c r="S49" s="242" t="str">
        <f t="shared" si="3"/>
        <v/>
      </c>
    </row>
    <row r="50" spans="1:19" ht="19.5" customHeight="1" x14ac:dyDescent="0.2">
      <c r="A50" s="41">
        <f>IF('વિદ્યાર્થી માહિતી'!A48="","",'વિદ્યાર્થી માહિતી'!A48)</f>
        <v>47</v>
      </c>
      <c r="B50" s="41" t="str">
        <f>IF('વિદ્યાર્થી માહિતી'!B48="","",'વિદ્યાર્થી માહિતી'!B48)</f>
        <v/>
      </c>
      <c r="C50" s="52" t="str">
        <f>IF('વિદ્યાર્થી માહિતી'!C48="","",'વિદ્યાર્થી માહિતી'!C48)</f>
        <v/>
      </c>
      <c r="D50" s="42" t="str">
        <f>IF('વિદ્યાર્થી માહિતી'!C48="","",'વિદ્યાર્થી માહિતી'!I48)</f>
        <v/>
      </c>
      <c r="E50" s="34"/>
      <c r="F50" s="34"/>
      <c r="G50" s="34"/>
      <c r="H50" s="34"/>
      <c r="I50" s="34"/>
      <c r="J50" s="34"/>
      <c r="K50" s="34"/>
      <c r="L50" s="235"/>
      <c r="M50" s="242" t="str">
        <f t="shared" si="4"/>
        <v/>
      </c>
      <c r="N50" s="242" t="str">
        <f t="shared" si="4"/>
        <v/>
      </c>
      <c r="O50" s="242" t="str">
        <f t="shared" si="4"/>
        <v/>
      </c>
      <c r="P50" s="242" t="str">
        <f t="shared" si="3"/>
        <v/>
      </c>
      <c r="Q50" s="242" t="str">
        <f t="shared" si="3"/>
        <v/>
      </c>
      <c r="R50" s="242" t="str">
        <f t="shared" si="3"/>
        <v/>
      </c>
      <c r="S50" s="242" t="str">
        <f t="shared" si="3"/>
        <v/>
      </c>
    </row>
    <row r="51" spans="1:19" ht="19.5" customHeight="1" x14ac:dyDescent="0.2">
      <c r="A51" s="41">
        <f>IF('વિદ્યાર્થી માહિતી'!A49="","",'વિદ્યાર્થી માહિતી'!A49)</f>
        <v>48</v>
      </c>
      <c r="B51" s="41" t="str">
        <f>IF('વિદ્યાર્થી માહિતી'!B49="","",'વિદ્યાર્થી માહિતી'!B49)</f>
        <v/>
      </c>
      <c r="C51" s="52" t="str">
        <f>IF('વિદ્યાર્થી માહિતી'!C49="","",'વિદ્યાર્થી માહિતી'!C49)</f>
        <v/>
      </c>
      <c r="D51" s="42" t="str">
        <f>IF('વિદ્યાર્થી માહિતી'!C49="","",'વિદ્યાર્થી માહિતી'!I49)</f>
        <v/>
      </c>
      <c r="E51" s="34"/>
      <c r="F51" s="34"/>
      <c r="G51" s="34"/>
      <c r="H51" s="34"/>
      <c r="I51" s="34"/>
      <c r="J51" s="34"/>
      <c r="K51" s="34"/>
      <c r="L51" s="235"/>
      <c r="M51" s="242" t="str">
        <f t="shared" si="4"/>
        <v/>
      </c>
      <c r="N51" s="242" t="str">
        <f t="shared" si="4"/>
        <v/>
      </c>
      <c r="O51" s="242" t="str">
        <f t="shared" si="4"/>
        <v/>
      </c>
      <c r="P51" s="242" t="str">
        <f t="shared" si="3"/>
        <v/>
      </c>
      <c r="Q51" s="242" t="str">
        <f t="shared" si="3"/>
        <v/>
      </c>
      <c r="R51" s="242" t="str">
        <f t="shared" si="3"/>
        <v/>
      </c>
      <c r="S51" s="242" t="str">
        <f t="shared" si="3"/>
        <v/>
      </c>
    </row>
    <row r="52" spans="1:19" ht="19.5" customHeight="1" x14ac:dyDescent="0.2">
      <c r="A52" s="41">
        <f>IF('વિદ્યાર્થી માહિતી'!A50="","",'વિદ્યાર્થી માહિતી'!A50)</f>
        <v>49</v>
      </c>
      <c r="B52" s="41" t="str">
        <f>IF('વિદ્યાર્થી માહિતી'!B50="","",'વિદ્યાર્થી માહિતી'!B50)</f>
        <v/>
      </c>
      <c r="C52" s="52" t="str">
        <f>IF('વિદ્યાર્થી માહિતી'!C50="","",'વિદ્યાર્થી માહિતી'!C50)</f>
        <v/>
      </c>
      <c r="D52" s="42" t="str">
        <f>IF('વિદ્યાર્થી માહિતી'!C50="","",'વિદ્યાર્થી માહિતી'!I50)</f>
        <v/>
      </c>
      <c r="E52" s="34"/>
      <c r="F52" s="34"/>
      <c r="G52" s="34"/>
      <c r="H52" s="34"/>
      <c r="I52" s="34"/>
      <c r="J52" s="34"/>
      <c r="K52" s="34"/>
      <c r="L52" s="235"/>
      <c r="M52" s="242" t="str">
        <f t="shared" si="4"/>
        <v/>
      </c>
      <c r="N52" s="242" t="str">
        <f t="shared" si="4"/>
        <v/>
      </c>
      <c r="O52" s="242" t="str">
        <f t="shared" si="4"/>
        <v/>
      </c>
      <c r="P52" s="242" t="str">
        <f t="shared" si="3"/>
        <v/>
      </c>
      <c r="Q52" s="242" t="str">
        <f t="shared" si="3"/>
        <v/>
      </c>
      <c r="R52" s="242" t="str">
        <f t="shared" si="3"/>
        <v/>
      </c>
      <c r="S52" s="242" t="str">
        <f t="shared" si="3"/>
        <v/>
      </c>
    </row>
    <row r="53" spans="1:19" ht="19.5" customHeight="1" x14ac:dyDescent="0.2">
      <c r="A53" s="41">
        <f>IF('વિદ્યાર્થી માહિતી'!A51="","",'વિદ્યાર્થી માહિતી'!A51)</f>
        <v>50</v>
      </c>
      <c r="B53" s="41" t="str">
        <f>IF('વિદ્યાર્થી માહિતી'!B51="","",'વિદ્યાર્થી માહિતી'!B51)</f>
        <v/>
      </c>
      <c r="C53" s="52" t="str">
        <f>IF('વિદ્યાર્થી માહિતી'!C51="","",'વિદ્યાર્થી માહિતી'!C51)</f>
        <v/>
      </c>
      <c r="D53" s="42" t="str">
        <f>IF('વિદ્યાર્થી માહિતી'!C51="","",'વિદ્યાર્થી માહિતી'!I51)</f>
        <v/>
      </c>
      <c r="E53" s="34"/>
      <c r="F53" s="34"/>
      <c r="G53" s="34"/>
      <c r="H53" s="34"/>
      <c r="I53" s="34"/>
      <c r="J53" s="34"/>
      <c r="K53" s="34"/>
      <c r="L53" s="235"/>
      <c r="M53" s="242" t="str">
        <f t="shared" si="4"/>
        <v/>
      </c>
      <c r="N53" s="242" t="str">
        <f t="shared" si="4"/>
        <v/>
      </c>
      <c r="O53" s="242" t="str">
        <f t="shared" si="4"/>
        <v/>
      </c>
      <c r="P53" s="242" t="str">
        <f t="shared" si="3"/>
        <v/>
      </c>
      <c r="Q53" s="242" t="str">
        <f t="shared" si="3"/>
        <v/>
      </c>
      <c r="R53" s="242" t="str">
        <f t="shared" si="3"/>
        <v/>
      </c>
      <c r="S53" s="242" t="str">
        <f t="shared" si="3"/>
        <v/>
      </c>
    </row>
    <row r="54" spans="1:19" ht="19.5" customHeight="1" x14ac:dyDescent="0.2">
      <c r="A54" s="41">
        <f>IF('વિદ્યાર્થી માહિતી'!A52="","",'વિદ્યાર્થી માહિતી'!A52)</f>
        <v>51</v>
      </c>
      <c r="B54" s="41" t="str">
        <f>IF('વિદ્યાર્થી માહિતી'!B52="","",'વિદ્યાર્થી માહિતી'!B52)</f>
        <v/>
      </c>
      <c r="C54" s="52" t="str">
        <f>IF('વિદ્યાર્થી માહિતી'!C52="","",'વિદ્યાર્થી માહિતી'!C52)</f>
        <v/>
      </c>
      <c r="D54" s="42" t="str">
        <f>IF('વિદ્યાર્થી માહિતી'!C52="","",'વિદ્યાર્થી માહિતી'!I52)</f>
        <v/>
      </c>
      <c r="E54" s="34"/>
      <c r="F54" s="34"/>
      <c r="G54" s="34"/>
      <c r="H54" s="34"/>
      <c r="I54" s="34"/>
      <c r="J54" s="34"/>
      <c r="K54" s="34"/>
      <c r="L54" s="235"/>
      <c r="M54" s="242" t="str">
        <f t="shared" si="4"/>
        <v/>
      </c>
      <c r="N54" s="242" t="str">
        <f t="shared" si="4"/>
        <v/>
      </c>
      <c r="O54" s="242" t="str">
        <f t="shared" si="4"/>
        <v/>
      </c>
      <c r="P54" s="242" t="str">
        <f t="shared" si="3"/>
        <v/>
      </c>
      <c r="Q54" s="242" t="str">
        <f t="shared" si="3"/>
        <v/>
      </c>
      <c r="R54" s="242" t="str">
        <f t="shared" si="3"/>
        <v/>
      </c>
      <c r="S54" s="242" t="str">
        <f t="shared" si="3"/>
        <v/>
      </c>
    </row>
    <row r="55" spans="1:19" ht="19.5" customHeight="1" x14ac:dyDescent="0.2">
      <c r="A55" s="41">
        <f>IF('વિદ્યાર્થી માહિતી'!A53="","",'વિદ્યાર્થી માહિતી'!A53)</f>
        <v>52</v>
      </c>
      <c r="B55" s="41" t="str">
        <f>IF('વિદ્યાર્થી માહિતી'!B53="","",'વિદ્યાર્થી માહિતી'!B53)</f>
        <v/>
      </c>
      <c r="C55" s="52" t="str">
        <f>IF('વિદ્યાર્થી માહિતી'!C53="","",'વિદ્યાર્થી માહિતી'!C53)</f>
        <v/>
      </c>
      <c r="D55" s="42" t="str">
        <f>IF('વિદ્યાર્થી માહિતી'!C53="","",'વિદ્યાર્થી માહિતી'!I53)</f>
        <v/>
      </c>
      <c r="E55" s="34"/>
      <c r="F55" s="34"/>
      <c r="G55" s="34"/>
      <c r="H55" s="34"/>
      <c r="I55" s="34"/>
      <c r="J55" s="34"/>
      <c r="K55" s="34"/>
      <c r="L55" s="235"/>
      <c r="M55" s="242" t="str">
        <f t="shared" si="4"/>
        <v/>
      </c>
      <c r="N55" s="242" t="str">
        <f t="shared" si="4"/>
        <v/>
      </c>
      <c r="O55" s="242" t="str">
        <f t="shared" si="4"/>
        <v/>
      </c>
      <c r="P55" s="242" t="str">
        <f t="shared" si="3"/>
        <v/>
      </c>
      <c r="Q55" s="242" t="str">
        <f t="shared" si="3"/>
        <v/>
      </c>
      <c r="R55" s="242" t="str">
        <f t="shared" si="3"/>
        <v/>
      </c>
      <c r="S55" s="242" t="str">
        <f t="shared" si="3"/>
        <v/>
      </c>
    </row>
    <row r="56" spans="1:19" ht="19.5" customHeight="1" x14ac:dyDescent="0.2">
      <c r="A56" s="41">
        <f>IF('વિદ્યાર્થી માહિતી'!A54="","",'વિદ્યાર્થી માહિતી'!A54)</f>
        <v>53</v>
      </c>
      <c r="B56" s="41" t="str">
        <f>IF('વિદ્યાર્થી માહિતી'!B54="","",'વિદ્યાર્થી માહિતી'!B54)</f>
        <v/>
      </c>
      <c r="C56" s="52" t="str">
        <f>IF('વિદ્યાર્થી માહિતી'!C54="","",'વિદ્યાર્થી માહિતી'!C54)</f>
        <v/>
      </c>
      <c r="D56" s="42" t="str">
        <f>IF('વિદ્યાર્થી માહિતી'!C54="","",'વિદ્યાર્થી માહિતી'!I54)</f>
        <v/>
      </c>
      <c r="E56" s="34"/>
      <c r="F56" s="34"/>
      <c r="G56" s="34"/>
      <c r="H56" s="34"/>
      <c r="I56" s="34"/>
      <c r="J56" s="34"/>
      <c r="K56" s="34"/>
      <c r="L56" s="235"/>
      <c r="M56" s="242" t="str">
        <f t="shared" si="4"/>
        <v/>
      </c>
      <c r="N56" s="242" t="str">
        <f t="shared" si="4"/>
        <v/>
      </c>
      <c r="O56" s="242" t="str">
        <f t="shared" si="4"/>
        <v/>
      </c>
      <c r="P56" s="242" t="str">
        <f t="shared" si="3"/>
        <v/>
      </c>
      <c r="Q56" s="242" t="str">
        <f t="shared" si="3"/>
        <v/>
      </c>
      <c r="R56" s="242" t="str">
        <f t="shared" si="3"/>
        <v/>
      </c>
      <c r="S56" s="242" t="str">
        <f t="shared" si="3"/>
        <v/>
      </c>
    </row>
    <row r="57" spans="1:19" ht="19.5" customHeight="1" x14ac:dyDescent="0.2">
      <c r="A57" s="41">
        <f>IF('વિદ્યાર્થી માહિતી'!A55="","",'વિદ્યાર્થી માહિતી'!A55)</f>
        <v>54</v>
      </c>
      <c r="B57" s="41" t="str">
        <f>IF('વિદ્યાર્થી માહિતી'!B55="","",'વિદ્યાર્થી માહિતી'!B55)</f>
        <v/>
      </c>
      <c r="C57" s="52" t="str">
        <f>IF('વિદ્યાર્થી માહિતી'!C55="","",'વિદ્યાર્થી માહિતી'!C55)</f>
        <v/>
      </c>
      <c r="D57" s="42" t="str">
        <f>IF('વિદ્યાર્થી માહિતી'!C55="","",'વિદ્યાર્થી માહિતી'!I55)</f>
        <v/>
      </c>
      <c r="E57" s="34"/>
      <c r="F57" s="34"/>
      <c r="G57" s="34"/>
      <c r="H57" s="34"/>
      <c r="I57" s="34"/>
      <c r="J57" s="34"/>
      <c r="K57" s="34"/>
      <c r="L57" s="235"/>
      <c r="M57" s="242" t="str">
        <f t="shared" si="4"/>
        <v/>
      </c>
      <c r="N57" s="242" t="str">
        <f t="shared" si="4"/>
        <v/>
      </c>
      <c r="O57" s="242" t="str">
        <f t="shared" si="4"/>
        <v/>
      </c>
      <c r="P57" s="242" t="str">
        <f t="shared" si="3"/>
        <v/>
      </c>
      <c r="Q57" s="242" t="str">
        <f t="shared" si="3"/>
        <v/>
      </c>
      <c r="R57" s="242" t="str">
        <f t="shared" si="3"/>
        <v/>
      </c>
      <c r="S57" s="242" t="str">
        <f t="shared" si="3"/>
        <v/>
      </c>
    </row>
    <row r="58" spans="1:19" ht="19.5" customHeight="1" x14ac:dyDescent="0.2">
      <c r="A58" s="41">
        <f>IF('વિદ્યાર્થી માહિતી'!A56="","",'વિદ્યાર્થી માહિતી'!A56)</f>
        <v>55</v>
      </c>
      <c r="B58" s="41" t="str">
        <f>IF('વિદ્યાર્થી માહિતી'!B56="","",'વિદ્યાર્થી માહિતી'!B56)</f>
        <v/>
      </c>
      <c r="C58" s="52" t="str">
        <f>IF('વિદ્યાર્થી માહિતી'!C56="","",'વિદ્યાર્થી માહિતી'!C56)</f>
        <v/>
      </c>
      <c r="D58" s="42" t="str">
        <f>IF('વિદ્યાર્થી માહિતી'!C56="","",'વિદ્યાર્થી માહિતી'!I56)</f>
        <v/>
      </c>
      <c r="E58" s="34"/>
      <c r="F58" s="34"/>
      <c r="G58" s="34"/>
      <c r="H58" s="34"/>
      <c r="I58" s="34"/>
      <c r="J58" s="34"/>
      <c r="K58" s="34"/>
      <c r="L58" s="235"/>
      <c r="M58" s="242" t="str">
        <f t="shared" si="4"/>
        <v/>
      </c>
      <c r="N58" s="242" t="str">
        <f t="shared" si="4"/>
        <v/>
      </c>
      <c r="O58" s="242" t="str">
        <f t="shared" si="4"/>
        <v/>
      </c>
      <c r="P58" s="242" t="str">
        <f t="shared" si="3"/>
        <v/>
      </c>
      <c r="Q58" s="242" t="str">
        <f t="shared" si="3"/>
        <v/>
      </c>
      <c r="R58" s="242" t="str">
        <f t="shared" si="3"/>
        <v/>
      </c>
      <c r="S58" s="242" t="str">
        <f t="shared" si="3"/>
        <v/>
      </c>
    </row>
    <row r="59" spans="1:19" ht="19.5" customHeight="1" x14ac:dyDescent="0.2">
      <c r="A59" s="41">
        <f>IF('વિદ્યાર્થી માહિતી'!A57="","",'વિદ્યાર્થી માહિતી'!A57)</f>
        <v>56</v>
      </c>
      <c r="B59" s="41" t="str">
        <f>IF('વિદ્યાર્થી માહિતી'!B57="","",'વિદ્યાર્થી માહિતી'!B57)</f>
        <v/>
      </c>
      <c r="C59" s="52" t="str">
        <f>IF('વિદ્યાર્થી માહિતી'!C57="","",'વિદ્યાર્થી માહિતી'!C57)</f>
        <v/>
      </c>
      <c r="D59" s="42" t="str">
        <f>IF('વિદ્યાર્થી માહિતી'!C57="","",'વિદ્યાર્થી માહિતી'!I57)</f>
        <v/>
      </c>
      <c r="E59" s="34"/>
      <c r="F59" s="34"/>
      <c r="G59" s="34"/>
      <c r="H59" s="34"/>
      <c r="I59" s="34"/>
      <c r="J59" s="34"/>
      <c r="K59" s="34"/>
      <c r="L59" s="235"/>
      <c r="M59" s="242" t="str">
        <f t="shared" si="4"/>
        <v/>
      </c>
      <c r="N59" s="242" t="str">
        <f t="shared" si="4"/>
        <v/>
      </c>
      <c r="O59" s="242" t="str">
        <f t="shared" si="4"/>
        <v/>
      </c>
      <c r="P59" s="242" t="str">
        <f t="shared" si="3"/>
        <v/>
      </c>
      <c r="Q59" s="242" t="str">
        <f t="shared" si="3"/>
        <v/>
      </c>
      <c r="R59" s="242" t="str">
        <f t="shared" si="3"/>
        <v/>
      </c>
      <c r="S59" s="242" t="str">
        <f t="shared" si="3"/>
        <v/>
      </c>
    </row>
    <row r="60" spans="1:19" ht="19.5" customHeight="1" x14ac:dyDescent="0.2">
      <c r="A60" s="41">
        <f>IF('વિદ્યાર્થી માહિતી'!A58="","",'વિદ્યાર્થી માહિતી'!A58)</f>
        <v>57</v>
      </c>
      <c r="B60" s="41" t="str">
        <f>IF('વિદ્યાર્થી માહિતી'!B58="","",'વિદ્યાર્થી માહિતી'!B58)</f>
        <v/>
      </c>
      <c r="C60" s="52" t="str">
        <f>IF('વિદ્યાર્થી માહિતી'!C58="","",'વિદ્યાર્થી માહિતી'!C58)</f>
        <v/>
      </c>
      <c r="D60" s="42" t="str">
        <f>IF('વિદ્યાર્થી માહિતી'!C58="","",'વિદ્યાર્થી માહિતી'!I58)</f>
        <v/>
      </c>
      <c r="E60" s="34"/>
      <c r="F60" s="34"/>
      <c r="G60" s="34"/>
      <c r="H60" s="34"/>
      <c r="I60" s="34"/>
      <c r="J60" s="34"/>
      <c r="K60" s="34"/>
      <c r="L60" s="235"/>
      <c r="M60" s="242" t="str">
        <f t="shared" si="4"/>
        <v/>
      </c>
      <c r="N60" s="242" t="str">
        <f t="shared" si="4"/>
        <v/>
      </c>
      <c r="O60" s="242" t="str">
        <f t="shared" si="4"/>
        <v/>
      </c>
      <c r="P60" s="242" t="str">
        <f t="shared" si="3"/>
        <v/>
      </c>
      <c r="Q60" s="242" t="str">
        <f t="shared" si="3"/>
        <v/>
      </c>
      <c r="R60" s="242" t="str">
        <f t="shared" si="3"/>
        <v/>
      </c>
      <c r="S60" s="242" t="str">
        <f t="shared" si="3"/>
        <v/>
      </c>
    </row>
    <row r="61" spans="1:19" ht="19.5" customHeight="1" x14ac:dyDescent="0.2">
      <c r="A61" s="41">
        <f>IF('વિદ્યાર્થી માહિતી'!A59="","",'વિદ્યાર્થી માહિતી'!A59)</f>
        <v>58</v>
      </c>
      <c r="B61" s="41" t="str">
        <f>IF('વિદ્યાર્થી માહિતી'!B59="","",'વિદ્યાર્થી માહિતી'!B59)</f>
        <v/>
      </c>
      <c r="C61" s="52" t="str">
        <f>IF('વિદ્યાર્થી માહિતી'!C59="","",'વિદ્યાર્થી માહિતી'!C59)</f>
        <v/>
      </c>
      <c r="D61" s="42" t="str">
        <f>IF('વિદ્યાર્થી માહિતી'!C59="","",'વિદ્યાર્થી માહિતી'!I59)</f>
        <v/>
      </c>
      <c r="E61" s="34"/>
      <c r="F61" s="34"/>
      <c r="G61" s="34"/>
      <c r="H61" s="34"/>
      <c r="I61" s="34"/>
      <c r="J61" s="34"/>
      <c r="K61" s="34"/>
      <c r="L61" s="235"/>
      <c r="M61" s="242" t="str">
        <f t="shared" si="4"/>
        <v/>
      </c>
      <c r="N61" s="242" t="str">
        <f t="shared" si="4"/>
        <v/>
      </c>
      <c r="O61" s="242" t="str">
        <f t="shared" si="4"/>
        <v/>
      </c>
      <c r="P61" s="242" t="str">
        <f t="shared" si="3"/>
        <v/>
      </c>
      <c r="Q61" s="242" t="str">
        <f t="shared" si="3"/>
        <v/>
      </c>
      <c r="R61" s="242" t="str">
        <f t="shared" si="3"/>
        <v/>
      </c>
      <c r="S61" s="242" t="str">
        <f t="shared" si="3"/>
        <v/>
      </c>
    </row>
    <row r="62" spans="1:19" ht="19.5" customHeight="1" x14ac:dyDescent="0.2">
      <c r="A62" s="41">
        <f>IF('વિદ્યાર્થી માહિતી'!A60="","",'વિદ્યાર્થી માહિતી'!A60)</f>
        <v>59</v>
      </c>
      <c r="B62" s="41" t="str">
        <f>IF('વિદ્યાર્થી માહિતી'!B60="","",'વિદ્યાર્થી માહિતી'!B60)</f>
        <v/>
      </c>
      <c r="C62" s="52" t="str">
        <f>IF('વિદ્યાર્થી માહિતી'!C60="","",'વિદ્યાર્થી માહિતી'!C60)</f>
        <v/>
      </c>
      <c r="D62" s="42" t="str">
        <f>IF('વિદ્યાર્થી માહિતી'!C60="","",'વિદ્યાર્થી માહિતી'!I60)</f>
        <v/>
      </c>
      <c r="E62" s="34"/>
      <c r="F62" s="34"/>
      <c r="G62" s="34"/>
      <c r="H62" s="34"/>
      <c r="I62" s="34"/>
      <c r="J62" s="34"/>
      <c r="K62" s="34"/>
      <c r="L62" s="235"/>
      <c r="M62" s="242" t="str">
        <f t="shared" si="4"/>
        <v/>
      </c>
      <c r="N62" s="242" t="str">
        <f t="shared" si="4"/>
        <v/>
      </c>
      <c r="O62" s="242" t="str">
        <f t="shared" si="4"/>
        <v/>
      </c>
      <c r="P62" s="242" t="str">
        <f t="shared" si="3"/>
        <v/>
      </c>
      <c r="Q62" s="242" t="str">
        <f t="shared" si="3"/>
        <v/>
      </c>
      <c r="R62" s="242" t="str">
        <f t="shared" si="3"/>
        <v/>
      </c>
      <c r="S62" s="242" t="str">
        <f t="shared" si="3"/>
        <v/>
      </c>
    </row>
    <row r="63" spans="1:19" ht="19.5" customHeight="1" x14ac:dyDescent="0.2">
      <c r="A63" s="41">
        <f>IF('વિદ્યાર્થી માહિતી'!A61="","",'વિદ્યાર્થી માહિતી'!A61)</f>
        <v>60</v>
      </c>
      <c r="B63" s="41" t="str">
        <f>IF('વિદ્યાર્થી માહિતી'!B61="","",'વિદ્યાર્થી માહિતી'!B61)</f>
        <v/>
      </c>
      <c r="C63" s="52" t="str">
        <f>IF('વિદ્યાર્થી માહિતી'!C61="","",'વિદ્યાર્થી માહિતી'!C61)</f>
        <v/>
      </c>
      <c r="D63" s="42" t="str">
        <f>IF('વિદ્યાર્થી માહિતી'!C61="","",'વિદ્યાર્થી માહિતી'!I61)</f>
        <v/>
      </c>
      <c r="E63" s="34"/>
      <c r="F63" s="34"/>
      <c r="G63" s="34"/>
      <c r="H63" s="34"/>
      <c r="I63" s="34"/>
      <c r="J63" s="34"/>
      <c r="K63" s="34"/>
      <c r="L63" s="235"/>
      <c r="M63" s="242" t="str">
        <f t="shared" si="4"/>
        <v/>
      </c>
      <c r="N63" s="242" t="str">
        <f t="shared" si="4"/>
        <v/>
      </c>
      <c r="O63" s="242" t="str">
        <f t="shared" si="4"/>
        <v/>
      </c>
      <c r="P63" s="242" t="str">
        <f t="shared" si="3"/>
        <v/>
      </c>
      <c r="Q63" s="242" t="str">
        <f t="shared" si="3"/>
        <v/>
      </c>
      <c r="R63" s="242" t="str">
        <f t="shared" si="3"/>
        <v/>
      </c>
      <c r="S63" s="242" t="str">
        <f t="shared" si="3"/>
        <v/>
      </c>
    </row>
    <row r="64" spans="1:19" ht="19.5" customHeight="1" x14ac:dyDescent="0.2">
      <c r="A64" s="41">
        <f>IF('વિદ્યાર્થી માહિતી'!A62="","",'વિદ્યાર્થી માહિતી'!A62)</f>
        <v>61</v>
      </c>
      <c r="B64" s="41" t="str">
        <f>IF('વિદ્યાર્થી માહિતી'!B62="","",'વિદ્યાર્થી માહિતી'!B62)</f>
        <v/>
      </c>
      <c r="C64" s="52" t="str">
        <f>IF('વિદ્યાર્થી માહિતી'!C62="","",'વિદ્યાર્થી માહિતી'!C62)</f>
        <v/>
      </c>
      <c r="D64" s="42" t="str">
        <f>IF('વિદ્યાર્થી માહિતી'!C62="","",'વિદ્યાર્થી માહિતી'!I62)</f>
        <v/>
      </c>
      <c r="E64" s="34"/>
      <c r="F64" s="34"/>
      <c r="G64" s="34"/>
      <c r="H64" s="34"/>
      <c r="I64" s="34"/>
      <c r="J64" s="34"/>
      <c r="K64" s="34"/>
      <c r="L64" s="235"/>
      <c r="M64" s="242" t="str">
        <f t="shared" si="4"/>
        <v/>
      </c>
      <c r="N64" s="242" t="str">
        <f t="shared" si="4"/>
        <v/>
      </c>
      <c r="O64" s="242" t="str">
        <f t="shared" si="4"/>
        <v/>
      </c>
      <c r="P64" s="242" t="str">
        <f t="shared" si="3"/>
        <v/>
      </c>
      <c r="Q64" s="242" t="str">
        <f t="shared" si="3"/>
        <v/>
      </c>
      <c r="R64" s="242" t="str">
        <f t="shared" si="3"/>
        <v/>
      </c>
      <c r="S64" s="242" t="str">
        <f t="shared" si="3"/>
        <v/>
      </c>
    </row>
    <row r="65" spans="1:19" ht="19.5" customHeight="1" x14ac:dyDescent="0.2">
      <c r="A65" s="41">
        <f>IF('વિદ્યાર્થી માહિતી'!A63="","",'વિદ્યાર્થી માહિતી'!A63)</f>
        <v>62</v>
      </c>
      <c r="B65" s="41" t="str">
        <f>IF('વિદ્યાર્થી માહિતી'!B63="","",'વિદ્યાર્થી માહિતી'!B63)</f>
        <v/>
      </c>
      <c r="C65" s="52" t="str">
        <f>IF('વિદ્યાર્થી માહિતી'!C63="","",'વિદ્યાર્થી માહિતી'!C63)</f>
        <v/>
      </c>
      <c r="D65" s="42" t="str">
        <f>IF('વિદ્યાર્થી માહિતી'!C63="","",'વિદ્યાર્થી માહિતી'!I63)</f>
        <v/>
      </c>
      <c r="E65" s="34"/>
      <c r="F65" s="34"/>
      <c r="G65" s="34"/>
      <c r="H65" s="34"/>
      <c r="I65" s="34"/>
      <c r="J65" s="34"/>
      <c r="K65" s="34"/>
      <c r="L65" s="235"/>
      <c r="M65" s="242" t="str">
        <f t="shared" si="4"/>
        <v/>
      </c>
      <c r="N65" s="242" t="str">
        <f t="shared" si="4"/>
        <v/>
      </c>
      <c r="O65" s="242" t="str">
        <f t="shared" si="4"/>
        <v/>
      </c>
      <c r="P65" s="242" t="str">
        <f t="shared" si="3"/>
        <v/>
      </c>
      <c r="Q65" s="242" t="str">
        <f t="shared" si="3"/>
        <v/>
      </c>
      <c r="R65" s="242" t="str">
        <f t="shared" si="3"/>
        <v/>
      </c>
      <c r="S65" s="242" t="str">
        <f t="shared" si="3"/>
        <v/>
      </c>
    </row>
    <row r="66" spans="1:19" ht="19.5" customHeight="1" x14ac:dyDescent="0.2">
      <c r="A66" s="41">
        <f>IF('વિદ્યાર્થી માહિતી'!A64="","",'વિદ્યાર્થી માહિતી'!A64)</f>
        <v>63</v>
      </c>
      <c r="B66" s="41" t="str">
        <f>IF('વિદ્યાર્થી માહિતી'!B64="","",'વિદ્યાર્થી માહિતી'!B64)</f>
        <v/>
      </c>
      <c r="C66" s="52" t="str">
        <f>IF('વિદ્યાર્થી માહિતી'!C64="","",'વિદ્યાર્થી માહિતી'!C64)</f>
        <v/>
      </c>
      <c r="D66" s="42" t="str">
        <f>IF('વિદ્યાર્થી માહિતી'!C64="","",'વિદ્યાર્થી માહિતી'!I64)</f>
        <v/>
      </c>
      <c r="E66" s="34"/>
      <c r="F66" s="34"/>
      <c r="G66" s="34"/>
      <c r="H66" s="34"/>
      <c r="I66" s="34"/>
      <c r="J66" s="34"/>
      <c r="K66" s="34"/>
      <c r="L66" s="235"/>
      <c r="M66" s="242" t="str">
        <f t="shared" si="4"/>
        <v/>
      </c>
      <c r="N66" s="242" t="str">
        <f t="shared" si="4"/>
        <v/>
      </c>
      <c r="O66" s="242" t="str">
        <f t="shared" si="4"/>
        <v/>
      </c>
      <c r="P66" s="242" t="str">
        <f t="shared" si="3"/>
        <v/>
      </c>
      <c r="Q66" s="242" t="str">
        <f t="shared" si="3"/>
        <v/>
      </c>
      <c r="R66" s="242" t="str">
        <f t="shared" si="3"/>
        <v/>
      </c>
      <c r="S66" s="242" t="str">
        <f t="shared" si="3"/>
        <v/>
      </c>
    </row>
    <row r="67" spans="1:19" ht="19.5" customHeight="1" x14ac:dyDescent="0.2">
      <c r="A67" s="41">
        <f>IF('વિદ્યાર્થી માહિતી'!A65="","",'વિદ્યાર્થી માહિતી'!A65)</f>
        <v>64</v>
      </c>
      <c r="B67" s="41" t="str">
        <f>IF('વિદ્યાર્થી માહિતી'!B65="","",'વિદ્યાર્થી માહિતી'!B65)</f>
        <v/>
      </c>
      <c r="C67" s="52" t="str">
        <f>IF('વિદ્યાર્થી માહિતી'!C65="","",'વિદ્યાર્થી માહિતી'!C65)</f>
        <v/>
      </c>
      <c r="D67" s="42" t="str">
        <f>IF('વિદ્યાર્થી માહિતી'!C65="","",'વિદ્યાર્થી માહિતી'!I65)</f>
        <v/>
      </c>
      <c r="E67" s="34"/>
      <c r="F67" s="34"/>
      <c r="G67" s="34"/>
      <c r="H67" s="34"/>
      <c r="I67" s="34"/>
      <c r="J67" s="34"/>
      <c r="K67" s="34"/>
      <c r="L67" s="235"/>
      <c r="M67" s="242" t="str">
        <f t="shared" si="4"/>
        <v/>
      </c>
      <c r="N67" s="242" t="str">
        <f t="shared" si="4"/>
        <v/>
      </c>
      <c r="O67" s="242" t="str">
        <f t="shared" si="4"/>
        <v/>
      </c>
      <c r="P67" s="242" t="str">
        <f t="shared" si="3"/>
        <v/>
      </c>
      <c r="Q67" s="242" t="str">
        <f t="shared" si="3"/>
        <v/>
      </c>
      <c r="R67" s="242" t="str">
        <f t="shared" si="3"/>
        <v/>
      </c>
      <c r="S67" s="242" t="str">
        <f t="shared" si="3"/>
        <v/>
      </c>
    </row>
    <row r="68" spans="1:19" ht="19.5" customHeight="1" x14ac:dyDescent="0.2">
      <c r="A68" s="41">
        <f>IF('વિદ્યાર્થી માહિતી'!A66="","",'વિદ્યાર્થી માહિતી'!A66)</f>
        <v>65</v>
      </c>
      <c r="B68" s="41" t="str">
        <f>IF('વિદ્યાર્થી માહિતી'!B66="","",'વિદ્યાર્થી માહિતી'!B66)</f>
        <v/>
      </c>
      <c r="C68" s="52" t="str">
        <f>IF('વિદ્યાર્થી માહિતી'!C66="","",'વિદ્યાર્થી માહિતી'!C66)</f>
        <v/>
      </c>
      <c r="D68" s="42" t="str">
        <f>IF('વિદ્યાર્થી માહિતી'!C66="","",'વિદ્યાર્થી માહિતી'!I66)</f>
        <v/>
      </c>
      <c r="E68" s="34"/>
      <c r="F68" s="34"/>
      <c r="G68" s="34"/>
      <c r="H68" s="34"/>
      <c r="I68" s="34"/>
      <c r="J68" s="34"/>
      <c r="K68" s="34"/>
      <c r="L68" s="235"/>
      <c r="M68" s="242" t="str">
        <f t="shared" si="4"/>
        <v/>
      </c>
      <c r="N68" s="242" t="str">
        <f t="shared" si="4"/>
        <v/>
      </c>
      <c r="O68" s="242" t="str">
        <f t="shared" si="4"/>
        <v/>
      </c>
      <c r="P68" s="242" t="str">
        <f t="shared" si="3"/>
        <v/>
      </c>
      <c r="Q68" s="242" t="str">
        <f t="shared" si="3"/>
        <v/>
      </c>
      <c r="R68" s="242" t="str">
        <f t="shared" si="3"/>
        <v/>
      </c>
      <c r="S68" s="242" t="str">
        <f t="shared" si="3"/>
        <v/>
      </c>
    </row>
    <row r="69" spans="1:19" ht="19.5" customHeight="1" x14ac:dyDescent="0.2">
      <c r="A69" s="41">
        <f>IF('વિદ્યાર્થી માહિતી'!A67="","",'વિદ્યાર્થી માહિતી'!A67)</f>
        <v>66</v>
      </c>
      <c r="B69" s="41" t="str">
        <f>IF('વિદ્યાર્થી માહિતી'!B67="","",'વિદ્યાર્થી માહિતી'!B67)</f>
        <v/>
      </c>
      <c r="C69" s="52" t="str">
        <f>IF('વિદ્યાર્થી માહિતી'!C67="","",'વિદ્યાર્થી માહિતી'!C67)</f>
        <v/>
      </c>
      <c r="D69" s="42" t="str">
        <f>IF('વિદ્યાર્થી માહિતી'!C67="","",'વિદ્યાર્થી માહિતી'!I67)</f>
        <v/>
      </c>
      <c r="E69" s="34"/>
      <c r="F69" s="34"/>
      <c r="G69" s="34"/>
      <c r="H69" s="34"/>
      <c r="I69" s="34"/>
      <c r="J69" s="34"/>
      <c r="K69" s="34"/>
      <c r="L69" s="235"/>
      <c r="M69" s="242" t="str">
        <f t="shared" si="4"/>
        <v/>
      </c>
      <c r="N69" s="242" t="str">
        <f t="shared" si="4"/>
        <v/>
      </c>
      <c r="O69" s="242" t="str">
        <f t="shared" si="4"/>
        <v/>
      </c>
      <c r="P69" s="242" t="str">
        <f t="shared" si="3"/>
        <v/>
      </c>
      <c r="Q69" s="242" t="str">
        <f t="shared" si="3"/>
        <v/>
      </c>
      <c r="R69" s="242" t="str">
        <f t="shared" si="3"/>
        <v/>
      </c>
      <c r="S69" s="242" t="str">
        <f t="shared" si="3"/>
        <v/>
      </c>
    </row>
    <row r="70" spans="1:19" ht="19.5" customHeight="1" x14ac:dyDescent="0.2">
      <c r="A70" s="41">
        <f>IF('વિદ્યાર્થી માહિતી'!A68="","",'વિદ્યાર્થી માહિતી'!A68)</f>
        <v>67</v>
      </c>
      <c r="B70" s="41" t="str">
        <f>IF('વિદ્યાર્થી માહિતી'!B68="","",'વિદ્યાર્થી માહિતી'!B68)</f>
        <v/>
      </c>
      <c r="C70" s="52" t="str">
        <f>IF('વિદ્યાર્થી માહિતી'!C68="","",'વિદ્યાર્થી માહિતી'!C68)</f>
        <v/>
      </c>
      <c r="D70" s="42" t="str">
        <f>IF('વિદ્યાર્થી માહિતી'!C68="","",'વિદ્યાર્થી માહિતી'!I68)</f>
        <v/>
      </c>
      <c r="E70" s="34"/>
      <c r="F70" s="34"/>
      <c r="G70" s="34"/>
      <c r="H70" s="34"/>
      <c r="I70" s="34"/>
      <c r="J70" s="34"/>
      <c r="K70" s="34"/>
      <c r="L70" s="235"/>
      <c r="M70" s="242" t="str">
        <f t="shared" si="4"/>
        <v/>
      </c>
      <c r="N70" s="242" t="str">
        <f t="shared" si="4"/>
        <v/>
      </c>
      <c r="O70" s="242" t="str">
        <f t="shared" si="4"/>
        <v/>
      </c>
      <c r="P70" s="242" t="str">
        <f t="shared" si="3"/>
        <v/>
      </c>
      <c r="Q70" s="242" t="str">
        <f t="shared" si="3"/>
        <v/>
      </c>
      <c r="R70" s="242" t="str">
        <f t="shared" si="3"/>
        <v/>
      </c>
      <c r="S70" s="242" t="str">
        <f t="shared" si="3"/>
        <v/>
      </c>
    </row>
    <row r="71" spans="1:19" ht="19.5" customHeight="1" x14ac:dyDescent="0.2">
      <c r="A71" s="41">
        <f>IF('વિદ્યાર્થી માહિતી'!A69="","",'વિદ્યાર્થી માહિતી'!A69)</f>
        <v>68</v>
      </c>
      <c r="B71" s="41" t="str">
        <f>IF('વિદ્યાર્થી માહિતી'!B69="","",'વિદ્યાર્થી માહિતી'!B69)</f>
        <v/>
      </c>
      <c r="C71" s="52" t="str">
        <f>IF('વિદ્યાર્થી માહિતી'!C69="","",'વિદ્યાર્થી માહિતી'!C69)</f>
        <v/>
      </c>
      <c r="D71" s="42" t="str">
        <f>IF('વિદ્યાર્થી માહિતી'!C69="","",'વિદ્યાર્થી માહિતી'!I69)</f>
        <v/>
      </c>
      <c r="E71" s="34"/>
      <c r="F71" s="34"/>
      <c r="G71" s="34"/>
      <c r="H71" s="34"/>
      <c r="I71" s="34"/>
      <c r="J71" s="34"/>
      <c r="K71" s="34"/>
      <c r="L71" s="235"/>
      <c r="M71" s="242" t="str">
        <f t="shared" si="4"/>
        <v/>
      </c>
      <c r="N71" s="242" t="str">
        <f t="shared" si="4"/>
        <v/>
      </c>
      <c r="O71" s="242" t="str">
        <f t="shared" si="4"/>
        <v/>
      </c>
      <c r="P71" s="242" t="str">
        <f t="shared" si="3"/>
        <v/>
      </c>
      <c r="Q71" s="242" t="str">
        <f t="shared" si="3"/>
        <v/>
      </c>
      <c r="R71" s="242" t="str">
        <f t="shared" si="3"/>
        <v/>
      </c>
      <c r="S71" s="242" t="str">
        <f t="shared" si="3"/>
        <v/>
      </c>
    </row>
    <row r="72" spans="1:19" ht="19.5" customHeight="1" x14ac:dyDescent="0.2">
      <c r="A72" s="41">
        <f>IF('વિદ્યાર્થી માહિતી'!A70="","",'વિદ્યાર્થી માહિતી'!A70)</f>
        <v>69</v>
      </c>
      <c r="B72" s="41" t="str">
        <f>IF('વિદ્યાર્થી માહિતી'!B70="","",'વિદ્યાર્થી માહિતી'!B70)</f>
        <v/>
      </c>
      <c r="C72" s="52" t="str">
        <f>IF('વિદ્યાર્થી માહિતી'!C70="","",'વિદ્યાર્થી માહિતી'!C70)</f>
        <v/>
      </c>
      <c r="D72" s="42" t="str">
        <f>IF('વિદ્યાર્થી માહિતી'!C70="","",'વિદ્યાર્થી માહિતી'!I70)</f>
        <v/>
      </c>
      <c r="E72" s="34"/>
      <c r="F72" s="34"/>
      <c r="G72" s="34"/>
      <c r="H72" s="34"/>
      <c r="I72" s="34"/>
      <c r="J72" s="34"/>
      <c r="K72" s="34"/>
      <c r="L72" s="235"/>
      <c r="M72" s="242" t="str">
        <f t="shared" si="4"/>
        <v/>
      </c>
      <c r="N72" s="242" t="str">
        <f t="shared" si="4"/>
        <v/>
      </c>
      <c r="O72" s="242" t="str">
        <f t="shared" si="4"/>
        <v/>
      </c>
      <c r="P72" s="242" t="str">
        <f t="shared" si="3"/>
        <v/>
      </c>
      <c r="Q72" s="242" t="str">
        <f t="shared" si="3"/>
        <v/>
      </c>
      <c r="R72" s="242" t="str">
        <f t="shared" si="3"/>
        <v/>
      </c>
      <c r="S72" s="242" t="str">
        <f t="shared" si="3"/>
        <v/>
      </c>
    </row>
    <row r="73" spans="1:19" ht="19.5" customHeight="1" x14ac:dyDescent="0.2">
      <c r="A73" s="41">
        <f>IF('વિદ્યાર્થી માહિતી'!A71="","",'વિદ્યાર્થી માહિતી'!A71)</f>
        <v>70</v>
      </c>
      <c r="B73" s="41" t="str">
        <f>IF('વિદ્યાર્થી માહિતી'!B71="","",'વિદ્યાર્થી માહિતી'!B71)</f>
        <v/>
      </c>
      <c r="C73" s="52" t="str">
        <f>IF('વિદ્યાર્થી માહિતી'!C71="","",'વિદ્યાર્થી માહિતી'!C71)</f>
        <v/>
      </c>
      <c r="D73" s="42" t="str">
        <f>IF('વિદ્યાર્થી માહિતી'!C71="","",'વિદ્યાર્થી માહિતી'!I71)</f>
        <v/>
      </c>
      <c r="E73" s="34"/>
      <c r="F73" s="34"/>
      <c r="G73" s="34"/>
      <c r="H73" s="34"/>
      <c r="I73" s="34"/>
      <c r="J73" s="34"/>
      <c r="K73" s="34"/>
      <c r="L73" s="235"/>
      <c r="M73" s="242" t="str">
        <f t="shared" si="4"/>
        <v/>
      </c>
      <c r="N73" s="242" t="str">
        <f t="shared" si="4"/>
        <v/>
      </c>
      <c r="O73" s="242" t="str">
        <f t="shared" si="4"/>
        <v/>
      </c>
      <c r="P73" s="242" t="str">
        <f t="shared" si="3"/>
        <v/>
      </c>
      <c r="Q73" s="242" t="str">
        <f t="shared" si="3"/>
        <v/>
      </c>
      <c r="R73" s="242" t="str">
        <f t="shared" si="3"/>
        <v/>
      </c>
      <c r="S73" s="242" t="str">
        <f t="shared" si="3"/>
        <v/>
      </c>
    </row>
    <row r="74" spans="1:19" ht="19.5" customHeight="1" x14ac:dyDescent="0.2">
      <c r="A74" s="41">
        <f>IF('વિદ્યાર્થી માહિતી'!A72="","",'વિદ્યાર્થી માહિતી'!A72)</f>
        <v>71</v>
      </c>
      <c r="B74" s="41" t="str">
        <f>IF('વિદ્યાર્થી માહિતી'!B72="","",'વિદ્યાર્થી માહિતી'!B72)</f>
        <v/>
      </c>
      <c r="C74" s="52" t="str">
        <f>IF('વિદ્યાર્થી માહિતી'!C72="","",'વિદ્યાર્થી માહિતી'!C72)</f>
        <v/>
      </c>
      <c r="D74" s="42" t="str">
        <f>IF('વિદ્યાર્થી માહિતી'!C72="","",'વિદ્યાર્થી માહિતી'!I72)</f>
        <v/>
      </c>
      <c r="E74" s="34"/>
      <c r="F74" s="34"/>
      <c r="G74" s="34"/>
      <c r="H74" s="34"/>
      <c r="I74" s="34"/>
      <c r="J74" s="34"/>
      <c r="K74" s="34"/>
      <c r="L74" s="235"/>
      <c r="M74" s="242" t="str">
        <f t="shared" si="4"/>
        <v/>
      </c>
      <c r="N74" s="242" t="str">
        <f t="shared" si="4"/>
        <v/>
      </c>
      <c r="O74" s="242" t="str">
        <f t="shared" si="4"/>
        <v/>
      </c>
      <c r="P74" s="242" t="str">
        <f t="shared" si="3"/>
        <v/>
      </c>
      <c r="Q74" s="242" t="str">
        <f t="shared" si="3"/>
        <v/>
      </c>
      <c r="R74" s="242" t="str">
        <f t="shared" si="3"/>
        <v/>
      </c>
      <c r="S74" s="242" t="str">
        <f t="shared" si="3"/>
        <v/>
      </c>
    </row>
    <row r="75" spans="1:19" ht="19.5" customHeight="1" x14ac:dyDescent="0.2">
      <c r="A75" s="41">
        <f>IF('વિદ્યાર્થી માહિતી'!A73="","",'વિદ્યાર્થી માહિતી'!A73)</f>
        <v>72</v>
      </c>
      <c r="B75" s="41" t="str">
        <f>IF('વિદ્યાર્થી માહિતી'!B73="","",'વિદ્યાર્થી માહિતી'!B73)</f>
        <v/>
      </c>
      <c r="C75" s="52" t="str">
        <f>IF('વિદ્યાર્થી માહિતી'!C73="","",'વિદ્યાર્થી માહિતી'!C73)</f>
        <v/>
      </c>
      <c r="D75" s="42" t="str">
        <f>IF('વિદ્યાર્થી માહિતી'!C73="","",'વિદ્યાર્થી માહિતી'!I73)</f>
        <v/>
      </c>
      <c r="E75" s="34"/>
      <c r="F75" s="34"/>
      <c r="G75" s="34"/>
      <c r="H75" s="34"/>
      <c r="I75" s="34"/>
      <c r="J75" s="34"/>
      <c r="K75" s="34"/>
      <c r="L75" s="235"/>
      <c r="M75" s="242" t="str">
        <f t="shared" si="4"/>
        <v/>
      </c>
      <c r="N75" s="242" t="str">
        <f t="shared" si="4"/>
        <v/>
      </c>
      <c r="O75" s="242" t="str">
        <f t="shared" si="4"/>
        <v/>
      </c>
      <c r="P75" s="242" t="str">
        <f t="shared" si="3"/>
        <v/>
      </c>
      <c r="Q75" s="242" t="str">
        <f t="shared" si="3"/>
        <v/>
      </c>
      <c r="R75" s="242" t="str">
        <f t="shared" si="3"/>
        <v/>
      </c>
      <c r="S75" s="242" t="str">
        <f t="shared" si="3"/>
        <v/>
      </c>
    </row>
    <row r="76" spans="1:19" ht="19.5" customHeight="1" x14ac:dyDescent="0.2">
      <c r="A76" s="41">
        <f>IF('વિદ્યાર્થી માહિતી'!A74="","",'વિદ્યાર્થી માહિતી'!A74)</f>
        <v>73</v>
      </c>
      <c r="B76" s="41" t="str">
        <f>IF('વિદ્યાર્થી માહિતી'!B74="","",'વિદ્યાર્થી માહિતી'!B74)</f>
        <v/>
      </c>
      <c r="C76" s="52" t="str">
        <f>IF('વિદ્યાર્થી માહિતી'!C74="","",'વિદ્યાર્થી માહિતી'!C74)</f>
        <v/>
      </c>
      <c r="D76" s="42" t="str">
        <f>IF('વિદ્યાર્થી માહિતી'!C74="","",'વિદ્યાર્થી માહિતી'!I74)</f>
        <v/>
      </c>
      <c r="E76" s="34"/>
      <c r="F76" s="34"/>
      <c r="G76" s="34"/>
      <c r="H76" s="34"/>
      <c r="I76" s="34"/>
      <c r="J76" s="34"/>
      <c r="K76" s="34"/>
      <c r="L76" s="235"/>
      <c r="M76" s="242" t="str">
        <f t="shared" si="4"/>
        <v/>
      </c>
      <c r="N76" s="242" t="str">
        <f t="shared" si="4"/>
        <v/>
      </c>
      <c r="O76" s="242" t="str">
        <f t="shared" si="4"/>
        <v/>
      </c>
      <c r="P76" s="242" t="str">
        <f t="shared" si="3"/>
        <v/>
      </c>
      <c r="Q76" s="242" t="str">
        <f t="shared" si="3"/>
        <v/>
      </c>
      <c r="R76" s="242" t="str">
        <f t="shared" si="3"/>
        <v/>
      </c>
      <c r="S76" s="242" t="str">
        <f t="shared" si="3"/>
        <v/>
      </c>
    </row>
    <row r="77" spans="1:19" ht="19.5" customHeight="1" x14ac:dyDescent="0.2">
      <c r="A77" s="41">
        <f>IF('વિદ્યાર્થી માહિતી'!A75="","",'વિદ્યાર્થી માહિતી'!A75)</f>
        <v>74</v>
      </c>
      <c r="B77" s="41" t="str">
        <f>IF('વિદ્યાર્થી માહિતી'!B75="","",'વિદ્યાર્થી માહિતી'!B75)</f>
        <v/>
      </c>
      <c r="C77" s="52" t="str">
        <f>IF('વિદ્યાર્થી માહિતી'!C75="","",'વિદ્યાર્થી માહિતી'!C75)</f>
        <v/>
      </c>
      <c r="D77" s="42" t="str">
        <f>IF('વિદ્યાર્થી માહિતી'!C75="","",'વિદ્યાર્થી માહિતી'!I75)</f>
        <v/>
      </c>
      <c r="E77" s="34"/>
      <c r="F77" s="34"/>
      <c r="G77" s="34"/>
      <c r="H77" s="34"/>
      <c r="I77" s="34"/>
      <c r="J77" s="34"/>
      <c r="K77" s="34"/>
      <c r="L77" s="235"/>
      <c r="M77" s="242" t="str">
        <f t="shared" si="4"/>
        <v/>
      </c>
      <c r="N77" s="242" t="str">
        <f t="shared" si="4"/>
        <v/>
      </c>
      <c r="O77" s="242" t="str">
        <f t="shared" si="4"/>
        <v/>
      </c>
      <c r="P77" s="242" t="str">
        <f t="shared" si="3"/>
        <v/>
      </c>
      <c r="Q77" s="242" t="str">
        <f t="shared" si="3"/>
        <v/>
      </c>
      <c r="R77" s="242" t="str">
        <f t="shared" si="3"/>
        <v/>
      </c>
      <c r="S77" s="242" t="str">
        <f t="shared" si="3"/>
        <v/>
      </c>
    </row>
    <row r="78" spans="1:19" ht="19.5" customHeight="1" x14ac:dyDescent="0.2">
      <c r="A78" s="41">
        <f>IF('વિદ્યાર્થી માહિતી'!A76="","",'વિદ્યાર્થી માહિતી'!A76)</f>
        <v>75</v>
      </c>
      <c r="B78" s="41" t="str">
        <f>IF('વિદ્યાર્થી માહિતી'!B76="","",'વિદ્યાર્થી માહિતી'!B76)</f>
        <v/>
      </c>
      <c r="C78" s="52" t="str">
        <f>IF('વિદ્યાર્થી માહિતી'!C76="","",'વિદ્યાર્થી માહિતી'!C76)</f>
        <v/>
      </c>
      <c r="D78" s="42" t="str">
        <f>IF('વિદ્યાર્થી માહિતી'!C76="","",'વિદ્યાર્થી માહિતી'!I76)</f>
        <v/>
      </c>
      <c r="E78" s="34"/>
      <c r="F78" s="34"/>
      <c r="G78" s="34"/>
      <c r="H78" s="34"/>
      <c r="I78" s="34"/>
      <c r="J78" s="34"/>
      <c r="K78" s="34"/>
      <c r="L78" s="235"/>
      <c r="M78" s="242" t="str">
        <f t="shared" si="4"/>
        <v/>
      </c>
      <c r="N78" s="242" t="str">
        <f t="shared" si="4"/>
        <v/>
      </c>
      <c r="O78" s="242" t="str">
        <f t="shared" si="4"/>
        <v/>
      </c>
      <c r="P78" s="242" t="str">
        <f t="shared" si="3"/>
        <v/>
      </c>
      <c r="Q78" s="242" t="str">
        <f t="shared" si="3"/>
        <v/>
      </c>
      <c r="R78" s="242" t="str">
        <f t="shared" si="3"/>
        <v/>
      </c>
      <c r="S78" s="242" t="str">
        <f t="shared" si="3"/>
        <v/>
      </c>
    </row>
    <row r="79" spans="1:19" ht="19.5" customHeight="1" x14ac:dyDescent="0.2">
      <c r="A79" s="41">
        <f>IF('વિદ્યાર્થી માહિતી'!A77="","",'વિદ્યાર્થી માહિતી'!A77)</f>
        <v>76</v>
      </c>
      <c r="B79" s="41" t="str">
        <f>IF('વિદ્યાર્થી માહિતી'!B77="","",'વિદ્યાર્થી માહિતી'!B77)</f>
        <v/>
      </c>
      <c r="C79" s="52" t="str">
        <f>IF('વિદ્યાર્થી માહિતી'!C77="","",'વિદ્યાર્થી માહિતી'!C77)</f>
        <v/>
      </c>
      <c r="D79" s="42" t="str">
        <f>IF('વિદ્યાર્થી માહિતી'!C77="","",'વિદ્યાર્થી માહિતી'!I77)</f>
        <v/>
      </c>
      <c r="E79" s="34"/>
      <c r="F79" s="34"/>
      <c r="G79" s="34"/>
      <c r="H79" s="34"/>
      <c r="I79" s="34"/>
      <c r="J79" s="34"/>
      <c r="K79" s="34"/>
      <c r="L79" s="235"/>
      <c r="M79" s="242" t="str">
        <f t="shared" si="4"/>
        <v/>
      </c>
      <c r="N79" s="242" t="str">
        <f t="shared" si="4"/>
        <v/>
      </c>
      <c r="O79" s="242" t="str">
        <f t="shared" si="4"/>
        <v/>
      </c>
      <c r="P79" s="242" t="str">
        <f t="shared" si="3"/>
        <v/>
      </c>
      <c r="Q79" s="242" t="str">
        <f t="shared" si="3"/>
        <v/>
      </c>
      <c r="R79" s="242" t="str">
        <f t="shared" si="3"/>
        <v/>
      </c>
      <c r="S79" s="242" t="str">
        <f t="shared" si="3"/>
        <v/>
      </c>
    </row>
    <row r="80" spans="1:19" ht="19.5" customHeight="1" x14ac:dyDescent="0.2">
      <c r="A80" s="41">
        <f>IF('વિદ્યાર્થી માહિતી'!A78="","",'વિદ્યાર્થી માહિતી'!A78)</f>
        <v>77</v>
      </c>
      <c r="B80" s="41" t="str">
        <f>IF('વિદ્યાર્થી માહિતી'!B78="","",'વિદ્યાર્થી માહિતી'!B78)</f>
        <v/>
      </c>
      <c r="C80" s="52" t="str">
        <f>IF('વિદ્યાર્થી માહિતી'!C78="","",'વિદ્યાર્થી માહિતી'!C78)</f>
        <v/>
      </c>
      <c r="D80" s="42" t="str">
        <f>IF('વિદ્યાર્થી માહિતી'!C78="","",'વિદ્યાર્થી માહિતી'!I78)</f>
        <v/>
      </c>
      <c r="E80" s="34"/>
      <c r="F80" s="34"/>
      <c r="G80" s="34"/>
      <c r="H80" s="34"/>
      <c r="I80" s="34"/>
      <c r="J80" s="34"/>
      <c r="K80" s="34"/>
      <c r="L80" s="235"/>
      <c r="M80" s="242" t="str">
        <f t="shared" si="4"/>
        <v/>
      </c>
      <c r="N80" s="242" t="str">
        <f t="shared" si="4"/>
        <v/>
      </c>
      <c r="O80" s="242" t="str">
        <f t="shared" si="4"/>
        <v/>
      </c>
      <c r="P80" s="242" t="str">
        <f t="shared" si="3"/>
        <v/>
      </c>
      <c r="Q80" s="242" t="str">
        <f t="shared" si="3"/>
        <v/>
      </c>
      <c r="R80" s="242" t="str">
        <f t="shared" si="3"/>
        <v/>
      </c>
      <c r="S80" s="242" t="str">
        <f t="shared" si="3"/>
        <v/>
      </c>
    </row>
    <row r="81" spans="1:19" ht="19.5" customHeight="1" x14ac:dyDescent="0.2">
      <c r="A81" s="41">
        <f>IF('વિદ્યાર્થી માહિતી'!A79="","",'વિદ્યાર્થી માહિતી'!A79)</f>
        <v>78</v>
      </c>
      <c r="B81" s="41" t="str">
        <f>IF('વિદ્યાર્થી માહિતી'!B79="","",'વિદ્યાર્થી માહિતી'!B79)</f>
        <v/>
      </c>
      <c r="C81" s="52" t="str">
        <f>IF('વિદ્યાર્થી માહિતી'!C79="","",'વિદ્યાર્થી માહિતી'!C79)</f>
        <v/>
      </c>
      <c r="D81" s="42" t="str">
        <f>IF('વિદ્યાર્થી માહિતી'!C79="","",'વિદ્યાર્થી માહિતી'!I79)</f>
        <v/>
      </c>
      <c r="E81" s="34"/>
      <c r="F81" s="34"/>
      <c r="G81" s="34"/>
      <c r="H81" s="34"/>
      <c r="I81" s="34"/>
      <c r="J81" s="34"/>
      <c r="K81" s="34"/>
      <c r="L81" s="235"/>
      <c r="M81" s="242" t="str">
        <f t="shared" si="4"/>
        <v/>
      </c>
      <c r="N81" s="242" t="str">
        <f t="shared" si="4"/>
        <v/>
      </c>
      <c r="O81" s="242" t="str">
        <f t="shared" si="4"/>
        <v/>
      </c>
      <c r="P81" s="242" t="str">
        <f t="shared" si="3"/>
        <v/>
      </c>
      <c r="Q81" s="242" t="str">
        <f t="shared" si="3"/>
        <v/>
      </c>
      <c r="R81" s="242" t="str">
        <f t="shared" si="3"/>
        <v/>
      </c>
      <c r="S81" s="242" t="str">
        <f t="shared" si="3"/>
        <v/>
      </c>
    </row>
    <row r="82" spans="1:19" ht="19.5" customHeight="1" x14ac:dyDescent="0.2">
      <c r="A82" s="41">
        <f>IF('વિદ્યાર્થી માહિતી'!A80="","",'વિદ્યાર્થી માહિતી'!A80)</f>
        <v>79</v>
      </c>
      <c r="B82" s="41" t="str">
        <f>IF('વિદ્યાર્થી માહિતી'!B80="","",'વિદ્યાર્થી માહિતી'!B80)</f>
        <v/>
      </c>
      <c r="C82" s="52" t="str">
        <f>IF('વિદ્યાર્થી માહિતી'!C80="","",'વિદ્યાર્થી માહિતી'!C80)</f>
        <v/>
      </c>
      <c r="D82" s="42" t="str">
        <f>IF('વિદ્યાર્થી માહિતી'!C80="","",'વિદ્યાર્થી માહિતી'!I80)</f>
        <v/>
      </c>
      <c r="E82" s="34"/>
      <c r="F82" s="34"/>
      <c r="G82" s="34"/>
      <c r="H82" s="34"/>
      <c r="I82" s="34"/>
      <c r="J82" s="34"/>
      <c r="K82" s="34"/>
      <c r="L82" s="235"/>
      <c r="M82" s="242" t="str">
        <f t="shared" si="4"/>
        <v/>
      </c>
      <c r="N82" s="242" t="str">
        <f t="shared" si="4"/>
        <v/>
      </c>
      <c r="O82" s="242" t="str">
        <f t="shared" si="4"/>
        <v/>
      </c>
      <c r="P82" s="242" t="str">
        <f t="shared" si="3"/>
        <v/>
      </c>
      <c r="Q82" s="242" t="str">
        <f t="shared" si="3"/>
        <v/>
      </c>
      <c r="R82" s="242" t="str">
        <f t="shared" si="3"/>
        <v/>
      </c>
      <c r="S82" s="242" t="str">
        <f t="shared" si="3"/>
        <v/>
      </c>
    </row>
    <row r="83" spans="1:19" ht="19.5" customHeight="1" x14ac:dyDescent="0.2">
      <c r="A83" s="41">
        <f>IF('વિદ્યાર્થી માહિતી'!A81="","",'વિદ્યાર્થી માહિતી'!A81)</f>
        <v>80</v>
      </c>
      <c r="B83" s="41" t="str">
        <f>IF('વિદ્યાર્થી માહિતી'!B81="","",'વિદ્યાર્થી માહિતી'!B81)</f>
        <v/>
      </c>
      <c r="C83" s="52" t="str">
        <f>IF('વિદ્યાર્થી માહિતી'!C81="","",'વિદ્યાર્થી માહિતી'!C81)</f>
        <v/>
      </c>
      <c r="D83" s="42" t="str">
        <f>IF('વિદ્યાર્થી માહિતી'!C81="","",'વિદ્યાર્થી માહિતી'!I81)</f>
        <v/>
      </c>
      <c r="E83" s="34"/>
      <c r="F83" s="34"/>
      <c r="G83" s="34"/>
      <c r="H83" s="34"/>
      <c r="I83" s="34"/>
      <c r="J83" s="34"/>
      <c r="K83" s="34"/>
      <c r="L83" s="235"/>
      <c r="M83" s="242" t="str">
        <f t="shared" si="4"/>
        <v/>
      </c>
      <c r="N83" s="242" t="str">
        <f t="shared" si="4"/>
        <v/>
      </c>
      <c r="O83" s="242" t="str">
        <f t="shared" si="4"/>
        <v/>
      </c>
      <c r="P83" s="242" t="str">
        <f t="shared" si="3"/>
        <v/>
      </c>
      <c r="Q83" s="242" t="str">
        <f t="shared" si="3"/>
        <v/>
      </c>
      <c r="R83" s="242" t="str">
        <f t="shared" si="3"/>
        <v/>
      </c>
      <c r="S83" s="242" t="str">
        <f t="shared" si="3"/>
        <v/>
      </c>
    </row>
    <row r="84" spans="1:19" ht="19.5" customHeight="1" x14ac:dyDescent="0.2">
      <c r="A84" s="41">
        <f>IF('વિદ્યાર્થી માહિતી'!A82="","",'વિદ્યાર્થી માહિતી'!A82)</f>
        <v>81</v>
      </c>
      <c r="B84" s="41" t="str">
        <f>IF('વિદ્યાર્થી માહિતી'!B82="","",'વિદ્યાર્થી માહિતી'!B82)</f>
        <v/>
      </c>
      <c r="C84" s="52" t="str">
        <f>IF('વિદ્યાર્થી માહિતી'!C82="","",'વિદ્યાર્થી માહિતી'!C82)</f>
        <v/>
      </c>
      <c r="D84" s="42" t="str">
        <f>IF('વિદ્યાર્થી માહિતી'!C82="","",'વિદ્યાર્થી માહિતી'!I82)</f>
        <v/>
      </c>
      <c r="E84" s="34"/>
      <c r="F84" s="34"/>
      <c r="G84" s="34"/>
      <c r="H84" s="34"/>
      <c r="I84" s="34"/>
      <c r="J84" s="34"/>
      <c r="K84" s="34"/>
      <c r="L84" s="235"/>
      <c r="M84" s="242" t="str">
        <f t="shared" si="4"/>
        <v/>
      </c>
      <c r="N84" s="242" t="str">
        <f t="shared" si="4"/>
        <v/>
      </c>
      <c r="O84" s="242" t="str">
        <f t="shared" si="4"/>
        <v/>
      </c>
      <c r="P84" s="242" t="str">
        <f t="shared" si="3"/>
        <v/>
      </c>
      <c r="Q84" s="242" t="str">
        <f t="shared" si="3"/>
        <v/>
      </c>
      <c r="R84" s="242" t="str">
        <f t="shared" si="3"/>
        <v/>
      </c>
      <c r="S84" s="242" t="str">
        <f t="shared" si="3"/>
        <v/>
      </c>
    </row>
    <row r="85" spans="1:19" ht="19.5" customHeight="1" x14ac:dyDescent="0.2">
      <c r="A85" s="41">
        <f>IF('વિદ્યાર્થી માહિતી'!A83="","",'વિદ્યાર્થી માહિતી'!A83)</f>
        <v>82</v>
      </c>
      <c r="B85" s="41" t="str">
        <f>IF('વિદ્યાર્થી માહિતી'!B83="","",'વિદ્યાર્થી માહિતી'!B83)</f>
        <v/>
      </c>
      <c r="C85" s="52" t="str">
        <f>IF('વિદ્યાર્થી માહિતી'!C83="","",'વિદ્યાર્થી માહિતી'!C83)</f>
        <v/>
      </c>
      <c r="D85" s="42" t="str">
        <f>IF('વિદ્યાર્થી માહિતી'!C83="","",'વિદ્યાર્થી માહિતી'!I83)</f>
        <v/>
      </c>
      <c r="E85" s="34"/>
      <c r="F85" s="34"/>
      <c r="G85" s="34"/>
      <c r="H85" s="34"/>
      <c r="I85" s="34"/>
      <c r="J85" s="34"/>
      <c r="K85" s="34"/>
      <c r="L85" s="235"/>
      <c r="M85" s="242" t="str">
        <f t="shared" si="4"/>
        <v/>
      </c>
      <c r="N85" s="242" t="str">
        <f t="shared" si="4"/>
        <v/>
      </c>
      <c r="O85" s="242" t="str">
        <f t="shared" si="4"/>
        <v/>
      </c>
      <c r="P85" s="242" t="str">
        <f t="shared" si="3"/>
        <v/>
      </c>
      <c r="Q85" s="242" t="str">
        <f t="shared" si="3"/>
        <v/>
      </c>
      <c r="R85" s="242" t="str">
        <f t="shared" si="3"/>
        <v/>
      </c>
      <c r="S85" s="242" t="str">
        <f t="shared" si="3"/>
        <v/>
      </c>
    </row>
    <row r="86" spans="1:19" ht="19.5" customHeight="1" x14ac:dyDescent="0.2">
      <c r="A86" s="41">
        <f>IF('વિદ્યાર્થી માહિતી'!A84="","",'વિદ્યાર્થી માહિતી'!A84)</f>
        <v>83</v>
      </c>
      <c r="B86" s="41" t="str">
        <f>IF('વિદ્યાર્થી માહિતી'!B84="","",'વિદ્યાર્થી માહિતી'!B84)</f>
        <v/>
      </c>
      <c r="C86" s="52" t="str">
        <f>IF('વિદ્યાર્થી માહિતી'!C84="","",'વિદ્યાર્થી માહિતી'!C84)</f>
        <v/>
      </c>
      <c r="D86" s="42" t="str">
        <f>IF('વિદ્યાર્થી માહિતી'!C84="","",'વિદ્યાર્થી માહિતી'!I84)</f>
        <v/>
      </c>
      <c r="E86" s="34"/>
      <c r="F86" s="34"/>
      <c r="G86" s="34"/>
      <c r="H86" s="34"/>
      <c r="I86" s="34"/>
      <c r="J86" s="34"/>
      <c r="K86" s="34"/>
      <c r="L86" s="235"/>
      <c r="M86" s="242" t="str">
        <f t="shared" si="4"/>
        <v/>
      </c>
      <c r="N86" s="242" t="str">
        <f t="shared" si="4"/>
        <v/>
      </c>
      <c r="O86" s="242" t="str">
        <f t="shared" si="4"/>
        <v/>
      </c>
      <c r="P86" s="242" t="str">
        <f t="shared" si="3"/>
        <v/>
      </c>
      <c r="Q86" s="242" t="str">
        <f t="shared" si="3"/>
        <v/>
      </c>
      <c r="R86" s="242" t="str">
        <f t="shared" si="3"/>
        <v/>
      </c>
      <c r="S86" s="242" t="str">
        <f t="shared" si="3"/>
        <v/>
      </c>
    </row>
    <row r="87" spans="1:19" ht="19.5" customHeight="1" x14ac:dyDescent="0.2">
      <c r="A87" s="41">
        <f>IF('વિદ્યાર્થી માહિતી'!A85="","",'વિદ્યાર્થી માહિતી'!A85)</f>
        <v>84</v>
      </c>
      <c r="B87" s="41" t="str">
        <f>IF('વિદ્યાર્થી માહિતી'!B85="","",'વિદ્યાર્થી માહિતી'!B85)</f>
        <v/>
      </c>
      <c r="C87" s="52" t="str">
        <f>IF('વિદ્યાર્થી માહિતી'!C85="","",'વિદ્યાર્થી માહિતી'!C85)</f>
        <v/>
      </c>
      <c r="D87" s="42" t="str">
        <f>IF('વિદ્યાર્થી માહિતી'!C85="","",'વિદ્યાર્થી માહિતી'!I85)</f>
        <v/>
      </c>
      <c r="E87" s="34"/>
      <c r="F87" s="34"/>
      <c r="G87" s="34"/>
      <c r="H87" s="34"/>
      <c r="I87" s="34"/>
      <c r="J87" s="34"/>
      <c r="K87" s="34"/>
      <c r="L87" s="235"/>
      <c r="M87" s="242" t="str">
        <f t="shared" si="4"/>
        <v/>
      </c>
      <c r="N87" s="242" t="str">
        <f t="shared" si="4"/>
        <v/>
      </c>
      <c r="O87" s="242" t="str">
        <f t="shared" si="4"/>
        <v/>
      </c>
      <c r="P87" s="242" t="str">
        <f t="shared" si="3"/>
        <v/>
      </c>
      <c r="Q87" s="242" t="str">
        <f t="shared" si="3"/>
        <v/>
      </c>
      <c r="R87" s="242" t="str">
        <f t="shared" si="3"/>
        <v/>
      </c>
      <c r="S87" s="242" t="str">
        <f t="shared" si="3"/>
        <v/>
      </c>
    </row>
    <row r="88" spans="1:19" ht="19.5" customHeight="1" x14ac:dyDescent="0.2">
      <c r="A88" s="41">
        <f>IF('વિદ્યાર્થી માહિતી'!A86="","",'વિદ્યાર્થી માહિતી'!A86)</f>
        <v>85</v>
      </c>
      <c r="B88" s="41" t="str">
        <f>IF('વિદ્યાર્થી માહિતી'!B86="","",'વિદ્યાર્થી માહિતી'!B86)</f>
        <v/>
      </c>
      <c r="C88" s="52" t="str">
        <f>IF('વિદ્યાર્થી માહિતી'!C86="","",'વિદ્યાર્થી માહિતી'!C86)</f>
        <v/>
      </c>
      <c r="D88" s="42" t="str">
        <f>IF('વિદ્યાર્થી માહિતી'!C86="","",'વિદ્યાર્થી માહિતી'!I86)</f>
        <v/>
      </c>
      <c r="E88" s="34"/>
      <c r="F88" s="34"/>
      <c r="G88" s="34"/>
      <c r="H88" s="34"/>
      <c r="I88" s="34"/>
      <c r="J88" s="34"/>
      <c r="K88" s="34"/>
      <c r="L88" s="235"/>
      <c r="M88" s="242" t="str">
        <f t="shared" si="4"/>
        <v/>
      </c>
      <c r="N88" s="242" t="str">
        <f t="shared" si="4"/>
        <v/>
      </c>
      <c r="O88" s="242" t="str">
        <f t="shared" si="4"/>
        <v/>
      </c>
      <c r="P88" s="242" t="str">
        <f t="shared" si="3"/>
        <v/>
      </c>
      <c r="Q88" s="242" t="str">
        <f t="shared" si="3"/>
        <v/>
      </c>
      <c r="R88" s="242" t="str">
        <f t="shared" si="3"/>
        <v/>
      </c>
      <c r="S88" s="242" t="str">
        <f t="shared" si="3"/>
        <v/>
      </c>
    </row>
    <row r="89" spans="1:19" ht="19.5" customHeight="1" x14ac:dyDescent="0.2">
      <c r="A89" s="41">
        <f>IF('વિદ્યાર્થી માહિતી'!A87="","",'વિદ્યાર્થી માહિતી'!A87)</f>
        <v>86</v>
      </c>
      <c r="B89" s="41" t="str">
        <f>IF('વિદ્યાર્થી માહિતી'!B87="","",'વિદ્યાર્થી માહિતી'!B87)</f>
        <v/>
      </c>
      <c r="C89" s="52" t="str">
        <f>IF('વિદ્યાર્થી માહિતી'!C87="","",'વિદ્યાર્થી માહિતી'!C87)</f>
        <v/>
      </c>
      <c r="D89" s="42" t="str">
        <f>IF('વિદ્યાર્થી માહિતી'!C87="","",'વિદ્યાર્થી માહિતી'!I87)</f>
        <v/>
      </c>
      <c r="E89" s="34"/>
      <c r="F89" s="34"/>
      <c r="G89" s="34"/>
      <c r="H89" s="34"/>
      <c r="I89" s="34"/>
      <c r="J89" s="34"/>
      <c r="K89" s="34"/>
      <c r="L89" s="235"/>
      <c r="M89" s="242" t="str">
        <f t="shared" si="4"/>
        <v/>
      </c>
      <c r="N89" s="242" t="str">
        <f t="shared" si="4"/>
        <v/>
      </c>
      <c r="O89" s="242" t="str">
        <f t="shared" si="4"/>
        <v/>
      </c>
      <c r="P89" s="242" t="str">
        <f t="shared" si="3"/>
        <v/>
      </c>
      <c r="Q89" s="242" t="str">
        <f t="shared" si="3"/>
        <v/>
      </c>
      <c r="R89" s="242" t="str">
        <f t="shared" si="3"/>
        <v/>
      </c>
      <c r="S89" s="242" t="str">
        <f t="shared" si="3"/>
        <v/>
      </c>
    </row>
    <row r="90" spans="1:19" ht="19.5" customHeight="1" x14ac:dyDescent="0.2">
      <c r="A90" s="41">
        <f>IF('વિદ્યાર્થી માહિતી'!A88="","",'વિદ્યાર્થી માહિતી'!A88)</f>
        <v>87</v>
      </c>
      <c r="B90" s="41" t="str">
        <f>IF('વિદ્યાર્થી માહિતી'!B88="","",'વિદ્યાર્થી માહિતી'!B88)</f>
        <v/>
      </c>
      <c r="C90" s="52" t="str">
        <f>IF('વિદ્યાર્થી માહિતી'!C88="","",'વિદ્યાર્થી માહિતી'!C88)</f>
        <v/>
      </c>
      <c r="D90" s="42" t="str">
        <f>IF('વિદ્યાર્થી માહિતી'!C88="","",'વિદ્યાર્થી માહિતી'!I88)</f>
        <v/>
      </c>
      <c r="E90" s="34"/>
      <c r="F90" s="34"/>
      <c r="G90" s="34"/>
      <c r="H90" s="34"/>
      <c r="I90" s="34"/>
      <c r="J90" s="34"/>
      <c r="K90" s="34"/>
      <c r="L90" s="235"/>
      <c r="M90" s="242" t="str">
        <f t="shared" si="4"/>
        <v/>
      </c>
      <c r="N90" s="242" t="str">
        <f t="shared" si="4"/>
        <v/>
      </c>
      <c r="O90" s="242" t="str">
        <f t="shared" si="4"/>
        <v/>
      </c>
      <c r="P90" s="242" t="str">
        <f t="shared" si="3"/>
        <v/>
      </c>
      <c r="Q90" s="242" t="str">
        <f t="shared" si="3"/>
        <v/>
      </c>
      <c r="R90" s="242" t="str">
        <f t="shared" si="3"/>
        <v/>
      </c>
      <c r="S90" s="242" t="str">
        <f t="shared" si="3"/>
        <v/>
      </c>
    </row>
    <row r="91" spans="1:19" ht="19.5" customHeight="1" x14ac:dyDescent="0.2">
      <c r="A91" s="41">
        <f>IF('વિદ્યાર્થી માહિતી'!A89="","",'વિદ્યાર્થી માહિતી'!A89)</f>
        <v>88</v>
      </c>
      <c r="B91" s="41" t="str">
        <f>IF('વિદ્યાર્થી માહિતી'!B89="","",'વિદ્યાર્થી માહિતી'!B89)</f>
        <v/>
      </c>
      <c r="C91" s="52" t="str">
        <f>IF('વિદ્યાર્થી માહિતી'!C89="","",'વિદ્યાર્થી માહિતી'!C89)</f>
        <v/>
      </c>
      <c r="D91" s="42" t="str">
        <f>IF('વિદ્યાર્થી માહિતી'!C89="","",'વિદ્યાર્થી માહિતી'!I89)</f>
        <v/>
      </c>
      <c r="E91" s="34"/>
      <c r="F91" s="34"/>
      <c r="G91" s="34"/>
      <c r="H91" s="34"/>
      <c r="I91" s="34"/>
      <c r="J91" s="34"/>
      <c r="K91" s="34"/>
      <c r="L91" s="235"/>
      <c r="M91" s="242" t="str">
        <f t="shared" si="4"/>
        <v/>
      </c>
      <c r="N91" s="242" t="str">
        <f t="shared" si="4"/>
        <v/>
      </c>
      <c r="O91" s="242" t="str">
        <f t="shared" si="4"/>
        <v/>
      </c>
      <c r="P91" s="242" t="str">
        <f t="shared" si="3"/>
        <v/>
      </c>
      <c r="Q91" s="242" t="str">
        <f t="shared" si="3"/>
        <v/>
      </c>
      <c r="R91" s="242" t="str">
        <f t="shared" si="3"/>
        <v/>
      </c>
      <c r="S91" s="242" t="str">
        <f t="shared" si="3"/>
        <v/>
      </c>
    </row>
    <row r="92" spans="1:19" ht="19.5" customHeight="1" x14ac:dyDescent="0.2">
      <c r="A92" s="41">
        <f>IF('વિદ્યાર્થી માહિતી'!A90="","",'વિદ્યાર્થી માહિતી'!A90)</f>
        <v>89</v>
      </c>
      <c r="B92" s="41" t="str">
        <f>IF('વિદ્યાર્થી માહિતી'!B90="","",'વિદ્યાર્થી માહિતી'!B90)</f>
        <v/>
      </c>
      <c r="C92" s="52" t="str">
        <f>IF('વિદ્યાર્થી માહિતી'!C90="","",'વિદ્યાર્થી માહિતી'!C90)</f>
        <v/>
      </c>
      <c r="D92" s="42" t="str">
        <f>IF('વિદ્યાર્થી માહિતી'!C90="","",'વિદ્યાર્થી માહિતી'!I90)</f>
        <v/>
      </c>
      <c r="E92" s="34"/>
      <c r="F92" s="34"/>
      <c r="G92" s="34"/>
      <c r="H92" s="34"/>
      <c r="I92" s="34"/>
      <c r="J92" s="34"/>
      <c r="K92" s="34"/>
      <c r="L92" s="235"/>
      <c r="M92" s="242" t="str">
        <f t="shared" si="4"/>
        <v/>
      </c>
      <c r="N92" s="242" t="str">
        <f t="shared" si="4"/>
        <v/>
      </c>
      <c r="O92" s="242" t="str">
        <f t="shared" si="4"/>
        <v/>
      </c>
      <c r="P92" s="242" t="str">
        <f t="shared" si="3"/>
        <v/>
      </c>
      <c r="Q92" s="242" t="str">
        <f t="shared" si="3"/>
        <v/>
      </c>
      <c r="R92" s="242" t="str">
        <f t="shared" si="3"/>
        <v/>
      </c>
      <c r="S92" s="242" t="str">
        <f t="shared" si="3"/>
        <v/>
      </c>
    </row>
    <row r="93" spans="1:19" ht="19.5" customHeight="1" x14ac:dyDescent="0.2">
      <c r="A93" s="41">
        <f>IF('વિદ્યાર્થી માહિતી'!A91="","",'વિદ્યાર્થી માહિતી'!A91)</f>
        <v>90</v>
      </c>
      <c r="B93" s="41" t="str">
        <f>IF('વિદ્યાર્થી માહિતી'!B91="","",'વિદ્યાર્થી માહિતી'!B91)</f>
        <v/>
      </c>
      <c r="C93" s="52" t="str">
        <f>IF('વિદ્યાર્થી માહિતી'!C91="","",'વિદ્યાર્થી માહિતી'!C91)</f>
        <v/>
      </c>
      <c r="D93" s="42" t="str">
        <f>IF('વિદ્યાર્થી માહિતી'!C91="","",'વિદ્યાર્થી માહિતી'!I91)</f>
        <v/>
      </c>
      <c r="E93" s="34"/>
      <c r="F93" s="34"/>
      <c r="G93" s="34"/>
      <c r="H93" s="34"/>
      <c r="I93" s="34"/>
      <c r="J93" s="34"/>
      <c r="K93" s="34"/>
      <c r="L93" s="235"/>
      <c r="M93" s="242" t="str">
        <f t="shared" si="4"/>
        <v/>
      </c>
      <c r="N93" s="242" t="str">
        <f t="shared" si="4"/>
        <v/>
      </c>
      <c r="O93" s="242" t="str">
        <f t="shared" si="4"/>
        <v/>
      </c>
      <c r="P93" s="242" t="str">
        <f t="shared" si="3"/>
        <v/>
      </c>
      <c r="Q93" s="242" t="str">
        <f t="shared" si="3"/>
        <v/>
      </c>
      <c r="R93" s="242" t="str">
        <f t="shared" si="3"/>
        <v/>
      </c>
      <c r="S93" s="242" t="str">
        <f t="shared" si="3"/>
        <v/>
      </c>
    </row>
    <row r="94" spans="1:19" ht="19.5" customHeight="1" x14ac:dyDescent="0.2">
      <c r="A94" s="41">
        <f>IF('વિદ્યાર્થી માહિતી'!A92="","",'વિદ્યાર્થી માહિતી'!A92)</f>
        <v>91</v>
      </c>
      <c r="B94" s="41" t="str">
        <f>IF('વિદ્યાર્થી માહિતી'!B92="","",'વિદ્યાર્થી માહિતી'!B92)</f>
        <v/>
      </c>
      <c r="C94" s="52" t="str">
        <f>IF('વિદ્યાર્થી માહિતી'!C92="","",'વિદ્યાર્થી માહિતી'!C92)</f>
        <v/>
      </c>
      <c r="D94" s="42" t="str">
        <f>IF('વિદ્યાર્થી માહિતી'!C92="","",'વિદ્યાર્થી માહિતી'!I92)</f>
        <v/>
      </c>
      <c r="E94" s="34"/>
      <c r="F94" s="34"/>
      <c r="G94" s="34"/>
      <c r="H94" s="34"/>
      <c r="I94" s="34"/>
      <c r="J94" s="34"/>
      <c r="K94" s="34"/>
      <c r="L94" s="235"/>
      <c r="M94" s="242" t="str">
        <f t="shared" si="4"/>
        <v/>
      </c>
      <c r="N94" s="242" t="str">
        <f t="shared" si="4"/>
        <v/>
      </c>
      <c r="O94" s="242" t="str">
        <f t="shared" si="4"/>
        <v/>
      </c>
      <c r="P94" s="242" t="str">
        <f t="shared" si="3"/>
        <v/>
      </c>
      <c r="Q94" s="242" t="str">
        <f t="shared" si="3"/>
        <v/>
      </c>
      <c r="R94" s="242" t="str">
        <f t="shared" si="3"/>
        <v/>
      </c>
      <c r="S94" s="242" t="str">
        <f t="shared" si="3"/>
        <v/>
      </c>
    </row>
    <row r="95" spans="1:19" ht="19.5" customHeight="1" x14ac:dyDescent="0.2">
      <c r="A95" s="41">
        <f>IF('વિદ્યાર્થી માહિતી'!A93="","",'વિદ્યાર્થી માહિતી'!A93)</f>
        <v>92</v>
      </c>
      <c r="B95" s="41" t="str">
        <f>IF('વિદ્યાર્થી માહિતી'!B93="","",'વિદ્યાર્થી માહિતી'!B93)</f>
        <v/>
      </c>
      <c r="C95" s="52" t="str">
        <f>IF('વિદ્યાર્થી માહિતી'!C93="","",'વિદ્યાર્થી માહિતી'!C93)</f>
        <v/>
      </c>
      <c r="D95" s="42" t="str">
        <f>IF('વિદ્યાર્થી માહિતી'!C93="","",'વિદ્યાર્થી માહિતી'!I93)</f>
        <v/>
      </c>
      <c r="E95" s="34"/>
      <c r="F95" s="34"/>
      <c r="G95" s="34"/>
      <c r="H95" s="34"/>
      <c r="I95" s="34"/>
      <c r="J95" s="34"/>
      <c r="K95" s="34"/>
      <c r="L95" s="235"/>
      <c r="M95" s="242" t="str">
        <f t="shared" si="4"/>
        <v/>
      </c>
      <c r="N95" s="242" t="str">
        <f t="shared" si="4"/>
        <v/>
      </c>
      <c r="O95" s="242" t="str">
        <f t="shared" si="4"/>
        <v/>
      </c>
      <c r="P95" s="242" t="str">
        <f t="shared" si="3"/>
        <v/>
      </c>
      <c r="Q95" s="242" t="str">
        <f t="shared" si="3"/>
        <v/>
      </c>
      <c r="R95" s="242" t="str">
        <f t="shared" si="3"/>
        <v/>
      </c>
      <c r="S95" s="242" t="str">
        <f t="shared" si="3"/>
        <v/>
      </c>
    </row>
    <row r="96" spans="1:19" ht="19.5" customHeight="1" x14ac:dyDescent="0.2">
      <c r="A96" s="41">
        <f>IF('વિદ્યાર્થી માહિતી'!A94="","",'વિદ્યાર્થી માહિતી'!A94)</f>
        <v>93</v>
      </c>
      <c r="B96" s="41" t="str">
        <f>IF('વિદ્યાર્થી માહિતી'!B94="","",'વિદ્યાર્થી માહિતી'!B94)</f>
        <v/>
      </c>
      <c r="C96" s="52" t="str">
        <f>IF('વિદ્યાર્થી માહિતી'!C94="","",'વિદ્યાર્થી માહિતી'!C94)</f>
        <v/>
      </c>
      <c r="D96" s="42" t="str">
        <f>IF('વિદ્યાર્થી માહિતી'!C94="","",'વિદ્યાર્થી માહિતી'!I94)</f>
        <v/>
      </c>
      <c r="E96" s="34"/>
      <c r="F96" s="34"/>
      <c r="G96" s="34"/>
      <c r="H96" s="34"/>
      <c r="I96" s="34"/>
      <c r="J96" s="34"/>
      <c r="K96" s="34"/>
      <c r="L96" s="235"/>
      <c r="M96" s="242" t="str">
        <f t="shared" si="4"/>
        <v/>
      </c>
      <c r="N96" s="242" t="str">
        <f t="shared" si="4"/>
        <v/>
      </c>
      <c r="O96" s="242" t="str">
        <f t="shared" si="4"/>
        <v/>
      </c>
      <c r="P96" s="242" t="str">
        <f t="shared" si="3"/>
        <v/>
      </c>
      <c r="Q96" s="242" t="str">
        <f t="shared" si="3"/>
        <v/>
      </c>
      <c r="R96" s="242" t="str">
        <f t="shared" si="3"/>
        <v/>
      </c>
      <c r="S96" s="242" t="str">
        <f t="shared" si="3"/>
        <v/>
      </c>
    </row>
    <row r="97" spans="1:19" ht="19.5" customHeight="1" x14ac:dyDescent="0.2">
      <c r="A97" s="41">
        <f>IF('વિદ્યાર્થી માહિતી'!A95="","",'વિદ્યાર્થી માહિતી'!A95)</f>
        <v>94</v>
      </c>
      <c r="B97" s="41" t="str">
        <f>IF('વિદ્યાર્થી માહિતી'!B95="","",'વિદ્યાર્થી માહિતી'!B95)</f>
        <v/>
      </c>
      <c r="C97" s="52" t="str">
        <f>IF('વિદ્યાર્થી માહિતી'!C95="","",'વિદ્યાર્થી માહિતી'!C95)</f>
        <v/>
      </c>
      <c r="D97" s="42" t="str">
        <f>IF('વિદ્યાર્થી માહિતી'!C95="","",'વિદ્યાર્થી માહિતી'!I95)</f>
        <v/>
      </c>
      <c r="E97" s="34"/>
      <c r="F97" s="34"/>
      <c r="G97" s="34"/>
      <c r="H97" s="34"/>
      <c r="I97" s="34"/>
      <c r="J97" s="34"/>
      <c r="K97" s="34"/>
      <c r="L97" s="235"/>
      <c r="M97" s="242" t="str">
        <f t="shared" si="4"/>
        <v/>
      </c>
      <c r="N97" s="242" t="str">
        <f t="shared" si="4"/>
        <v/>
      </c>
      <c r="O97" s="242" t="str">
        <f t="shared" si="4"/>
        <v/>
      </c>
      <c r="P97" s="242" t="str">
        <f t="shared" si="3"/>
        <v/>
      </c>
      <c r="Q97" s="242" t="str">
        <f t="shared" si="3"/>
        <v/>
      </c>
      <c r="R97" s="242" t="str">
        <f t="shared" si="3"/>
        <v/>
      </c>
      <c r="S97" s="242" t="str">
        <f t="shared" si="3"/>
        <v/>
      </c>
    </row>
    <row r="98" spans="1:19" ht="19.5" customHeight="1" x14ac:dyDescent="0.2">
      <c r="A98" s="41">
        <f>IF('વિદ્યાર્થી માહિતી'!A96="","",'વિદ્યાર્થી માહિતી'!A96)</f>
        <v>95</v>
      </c>
      <c r="B98" s="41" t="str">
        <f>IF('વિદ્યાર્થી માહિતી'!B96="","",'વિદ્યાર્થી માહિતી'!B96)</f>
        <v/>
      </c>
      <c r="C98" s="52" t="str">
        <f>IF('વિદ્યાર્થી માહિતી'!C96="","",'વિદ્યાર્થી માહિતી'!C96)</f>
        <v/>
      </c>
      <c r="D98" s="42" t="str">
        <f>IF('વિદ્યાર્થી માહિતી'!C96="","",'વિદ્યાર્થી માહિતી'!I96)</f>
        <v/>
      </c>
      <c r="E98" s="34"/>
      <c r="F98" s="34"/>
      <c r="G98" s="34"/>
      <c r="H98" s="34"/>
      <c r="I98" s="34"/>
      <c r="J98" s="34"/>
      <c r="K98" s="34"/>
      <c r="L98" s="235"/>
      <c r="M98" s="242" t="str">
        <f t="shared" si="4"/>
        <v/>
      </c>
      <c r="N98" s="242" t="str">
        <f t="shared" si="4"/>
        <v/>
      </c>
      <c r="O98" s="242" t="str">
        <f t="shared" si="4"/>
        <v/>
      </c>
      <c r="P98" s="242" t="str">
        <f t="shared" si="3"/>
        <v/>
      </c>
      <c r="Q98" s="242" t="str">
        <f t="shared" si="3"/>
        <v/>
      </c>
      <c r="R98" s="242" t="str">
        <f t="shared" si="3"/>
        <v/>
      </c>
      <c r="S98" s="242" t="str">
        <f t="shared" si="3"/>
        <v/>
      </c>
    </row>
    <row r="99" spans="1:19" ht="19.5" customHeight="1" x14ac:dyDescent="0.2">
      <c r="A99" s="41">
        <f>IF('વિદ્યાર્થી માહિતી'!A97="","",'વિદ્યાર્થી માહિતી'!A97)</f>
        <v>96</v>
      </c>
      <c r="B99" s="41" t="str">
        <f>IF('વિદ્યાર્થી માહિતી'!B97="","",'વિદ્યાર્થી માહિતી'!B97)</f>
        <v/>
      </c>
      <c r="C99" s="52" t="str">
        <f>IF('વિદ્યાર્થી માહિતી'!C97="","",'વિદ્યાર્થી માહિતી'!C97)</f>
        <v/>
      </c>
      <c r="D99" s="42" t="str">
        <f>IF('વિદ્યાર્થી માહિતી'!C97="","",'વિદ્યાર્થી માહિતી'!I97)</f>
        <v/>
      </c>
      <c r="E99" s="34"/>
      <c r="F99" s="34"/>
      <c r="G99" s="34"/>
      <c r="H99" s="34"/>
      <c r="I99" s="34"/>
      <c r="J99" s="34"/>
      <c r="K99" s="34"/>
      <c r="L99" s="235"/>
      <c r="M99" s="242" t="str">
        <f t="shared" si="4"/>
        <v/>
      </c>
      <c r="N99" s="242" t="str">
        <f t="shared" si="4"/>
        <v/>
      </c>
      <c r="O99" s="242" t="str">
        <f t="shared" si="4"/>
        <v/>
      </c>
      <c r="P99" s="242" t="str">
        <f t="shared" si="3"/>
        <v/>
      </c>
      <c r="Q99" s="242" t="str">
        <f t="shared" si="3"/>
        <v/>
      </c>
      <c r="R99" s="242" t="str">
        <f t="shared" si="3"/>
        <v/>
      </c>
      <c r="S99" s="242" t="str">
        <f t="shared" si="3"/>
        <v/>
      </c>
    </row>
    <row r="100" spans="1:19" ht="19.5" customHeight="1" x14ac:dyDescent="0.2">
      <c r="A100" s="41">
        <f>IF('વિદ્યાર્થી માહિતી'!A98="","",'વિદ્યાર્થી માહિતી'!A98)</f>
        <v>97</v>
      </c>
      <c r="B100" s="41" t="str">
        <f>IF('વિદ્યાર્થી માહિતી'!B98="","",'વિદ્યાર્થી માહિતી'!B98)</f>
        <v/>
      </c>
      <c r="C100" s="52" t="str">
        <f>IF('વિદ્યાર્થી માહિતી'!C98="","",'વિદ્યાર્થી માહિતી'!C98)</f>
        <v/>
      </c>
      <c r="D100" s="42" t="str">
        <f>IF('વિદ્યાર્થી માહિતી'!C98="","",'વિદ્યાર્થી માહિતી'!I98)</f>
        <v/>
      </c>
      <c r="E100" s="34"/>
      <c r="F100" s="34"/>
      <c r="G100" s="34"/>
      <c r="H100" s="34"/>
      <c r="I100" s="34"/>
      <c r="J100" s="34"/>
      <c r="K100" s="34"/>
      <c r="L100" s="235"/>
      <c r="M100" s="242" t="str">
        <f t="shared" si="4"/>
        <v/>
      </c>
      <c r="N100" s="242" t="str">
        <f t="shared" si="4"/>
        <v/>
      </c>
      <c r="O100" s="242" t="str">
        <f t="shared" si="4"/>
        <v/>
      </c>
      <c r="P100" s="242" t="str">
        <f t="shared" si="3"/>
        <v/>
      </c>
      <c r="Q100" s="242" t="str">
        <f t="shared" si="3"/>
        <v/>
      </c>
      <c r="R100" s="242" t="str">
        <f t="shared" si="3"/>
        <v/>
      </c>
      <c r="S100" s="242" t="str">
        <f t="shared" si="3"/>
        <v/>
      </c>
    </row>
    <row r="101" spans="1:19" ht="19.5" customHeight="1" x14ac:dyDescent="0.2">
      <c r="A101" s="41">
        <f>IF('વિદ્યાર્થી માહિતી'!A99="","",'વિદ્યાર્થી માહિતી'!A99)</f>
        <v>98</v>
      </c>
      <c r="B101" s="41" t="str">
        <f>IF('વિદ્યાર્થી માહિતી'!B99="","",'વિદ્યાર્થી માહિતી'!B99)</f>
        <v/>
      </c>
      <c r="C101" s="52" t="str">
        <f>IF('વિદ્યાર્થી માહિતી'!C99="","",'વિદ્યાર્થી માહિતી'!C99)</f>
        <v/>
      </c>
      <c r="D101" s="42" t="str">
        <f>IF('વિદ્યાર્થી માહિતી'!C99="","",'વિદ્યાર્થી માહિતી'!I99)</f>
        <v/>
      </c>
      <c r="E101" s="34"/>
      <c r="F101" s="34"/>
      <c r="G101" s="34"/>
      <c r="H101" s="34"/>
      <c r="I101" s="34"/>
      <c r="J101" s="34"/>
      <c r="K101" s="34"/>
      <c r="L101" s="235"/>
      <c r="M101" s="242" t="str">
        <f t="shared" si="4"/>
        <v/>
      </c>
      <c r="N101" s="242" t="str">
        <f t="shared" si="4"/>
        <v/>
      </c>
      <c r="O101" s="242" t="str">
        <f t="shared" si="4"/>
        <v/>
      </c>
      <c r="P101" s="242" t="str">
        <f t="shared" si="3"/>
        <v/>
      </c>
      <c r="Q101" s="242" t="str">
        <f t="shared" si="3"/>
        <v/>
      </c>
      <c r="R101" s="242" t="str">
        <f t="shared" si="3"/>
        <v/>
      </c>
      <c r="S101" s="242" t="str">
        <f t="shared" si="3"/>
        <v/>
      </c>
    </row>
    <row r="102" spans="1:19" ht="19.5" customHeight="1" x14ac:dyDescent="0.2">
      <c r="A102" s="41">
        <f>IF('વિદ્યાર્થી માહિતી'!A100="","",'વિદ્યાર્થી માહિતી'!A100)</f>
        <v>99</v>
      </c>
      <c r="B102" s="41" t="str">
        <f>IF('વિદ્યાર્થી માહિતી'!B100="","",'વિદ્યાર્થી માહિતી'!B100)</f>
        <v/>
      </c>
      <c r="C102" s="52" t="str">
        <f>IF('વિદ્યાર્થી માહિતી'!C100="","",'વિદ્યાર્થી માહિતી'!C100)</f>
        <v/>
      </c>
      <c r="D102" s="42" t="str">
        <f>IF('વિદ્યાર્થી માહિતી'!C100="","",'વિદ્યાર્થી માહિતી'!I100)</f>
        <v/>
      </c>
      <c r="E102" s="34"/>
      <c r="F102" s="34"/>
      <c r="G102" s="34"/>
      <c r="H102" s="34"/>
      <c r="I102" s="34"/>
      <c r="J102" s="34"/>
      <c r="K102" s="34"/>
      <c r="L102" s="235"/>
      <c r="M102" s="242" t="str">
        <f t="shared" si="4"/>
        <v/>
      </c>
      <c r="N102" s="242" t="str">
        <f t="shared" si="4"/>
        <v/>
      </c>
      <c r="O102" s="242" t="str">
        <f t="shared" si="4"/>
        <v/>
      </c>
      <c r="P102" s="242" t="str">
        <f t="shared" si="3"/>
        <v/>
      </c>
      <c r="Q102" s="242" t="str">
        <f t="shared" si="3"/>
        <v/>
      </c>
      <c r="R102" s="242" t="str">
        <f t="shared" si="3"/>
        <v/>
      </c>
      <c r="S102" s="242" t="str">
        <f t="shared" si="3"/>
        <v/>
      </c>
    </row>
    <row r="103" spans="1:19" ht="19.5" customHeight="1" x14ac:dyDescent="0.2">
      <c r="A103" s="41">
        <f>IF('વિદ્યાર્થી માહિતી'!A101="","",'વિદ્યાર્થી માહિતી'!A101)</f>
        <v>100</v>
      </c>
      <c r="B103" s="41" t="str">
        <f>IF('વિદ્યાર્થી માહિતી'!B101="","",'વિદ્યાર્થી માહિતી'!B101)</f>
        <v/>
      </c>
      <c r="C103" s="52" t="str">
        <f>IF('વિદ્યાર્થી માહિતી'!C101="","",'વિદ્યાર્થી માહિતી'!C101)</f>
        <v/>
      </c>
      <c r="D103" s="42" t="str">
        <f>IF('વિદ્યાર્થી માહિતી'!C101="","",'વિદ્યાર્થી માહિતી'!I101)</f>
        <v/>
      </c>
      <c r="E103" s="34"/>
      <c r="F103" s="34"/>
      <c r="G103" s="34"/>
      <c r="H103" s="34"/>
      <c r="I103" s="34"/>
      <c r="J103" s="34"/>
      <c r="K103" s="34"/>
      <c r="L103" s="235"/>
      <c r="M103" s="242" t="str">
        <f t="shared" si="4"/>
        <v/>
      </c>
      <c r="N103" s="242" t="str">
        <f t="shared" si="4"/>
        <v/>
      </c>
      <c r="O103" s="242" t="str">
        <f t="shared" si="4"/>
        <v/>
      </c>
      <c r="P103" s="242" t="str">
        <f t="shared" si="3"/>
        <v/>
      </c>
      <c r="Q103" s="242" t="str">
        <f t="shared" si="3"/>
        <v/>
      </c>
      <c r="R103" s="242" t="str">
        <f t="shared" si="3"/>
        <v/>
      </c>
      <c r="S103" s="242" t="str">
        <f t="shared" si="3"/>
        <v/>
      </c>
    </row>
    <row r="104" spans="1:19" ht="19.5" customHeight="1" x14ac:dyDescent="0.2">
      <c r="A104" s="41" t="str">
        <f>IF('વિદ્યાર્થી માહિતી'!A102="","",'વિદ્યાર્થી માહિતી'!A102)</f>
        <v/>
      </c>
      <c r="B104" s="41" t="str">
        <f>IF('વિદ્યાર્થી માહિતી'!B102="","",'વિદ્યાર્થી માહિતી'!B102)</f>
        <v/>
      </c>
      <c r="C104" s="52" t="str">
        <f>IF('વિદ્યાર્થી માહિતી'!C102="","",'વિદ્યાર્થી માહિતી'!C102)</f>
        <v/>
      </c>
      <c r="D104" s="42" t="str">
        <f>IF('વિદ્યાર્થી માહિતી'!C102="","",'વિદ્યાર્થી માહિતી'!I102)</f>
        <v/>
      </c>
      <c r="E104" s="34"/>
      <c r="F104" s="34"/>
      <c r="G104" s="34"/>
      <c r="H104" s="34"/>
      <c r="I104" s="34"/>
      <c r="J104" s="34"/>
      <c r="K104" s="34"/>
      <c r="L104" s="235"/>
      <c r="M104" s="242" t="str">
        <f t="shared" si="4"/>
        <v/>
      </c>
      <c r="N104" s="242" t="str">
        <f t="shared" si="4"/>
        <v/>
      </c>
      <c r="O104" s="242" t="str">
        <f t="shared" si="4"/>
        <v/>
      </c>
      <c r="P104" s="242" t="str">
        <f t="shared" si="3"/>
        <v/>
      </c>
      <c r="Q104" s="242" t="str">
        <f t="shared" si="3"/>
        <v/>
      </c>
      <c r="R104" s="242" t="str">
        <f t="shared" si="3"/>
        <v/>
      </c>
      <c r="S104" s="242" t="str">
        <f t="shared" ref="S104:S135" si="5">IF(K104="","",IF(K104="AB","AB",IF(K104="LEFT","LEFT",(K104*5/25))))</f>
        <v/>
      </c>
    </row>
    <row r="105" spans="1:19" ht="19.5" customHeight="1" x14ac:dyDescent="0.2">
      <c r="A105" s="41" t="str">
        <f>IF('વિદ્યાર્થી માહિતી'!A103="","",'વિદ્યાર્થી માહિતી'!A103)</f>
        <v/>
      </c>
      <c r="B105" s="41" t="str">
        <f>IF('વિદ્યાર્થી માહિતી'!B103="","",'વિદ્યાર્થી માહિતી'!B103)</f>
        <v/>
      </c>
      <c r="C105" s="52" t="str">
        <f>IF('વિદ્યાર્થી માહિતી'!C103="","",'વિદ્યાર્થી માહિતી'!C103)</f>
        <v/>
      </c>
      <c r="D105" s="42" t="str">
        <f>IF('વિદ્યાર્થી માહિતી'!C103="","",'વિદ્યાર્થી માહિતી'!I103)</f>
        <v/>
      </c>
      <c r="E105" s="34"/>
      <c r="F105" s="34"/>
      <c r="G105" s="34"/>
      <c r="H105" s="34"/>
      <c r="I105" s="34"/>
      <c r="J105" s="34"/>
      <c r="K105" s="34"/>
      <c r="L105" s="235"/>
      <c r="M105" s="242" t="str">
        <f t="shared" si="4"/>
        <v/>
      </c>
      <c r="N105" s="242" t="str">
        <f t="shared" si="4"/>
        <v/>
      </c>
      <c r="O105" s="242" t="str">
        <f t="shared" si="4"/>
        <v/>
      </c>
      <c r="P105" s="242" t="str">
        <f t="shared" si="4"/>
        <v/>
      </c>
      <c r="Q105" s="242" t="str">
        <f t="shared" si="4"/>
        <v/>
      </c>
      <c r="R105" s="242" t="str">
        <f t="shared" si="4"/>
        <v/>
      </c>
      <c r="S105" s="242" t="str">
        <f t="shared" si="5"/>
        <v/>
      </c>
    </row>
    <row r="106" spans="1:19" ht="19.5" customHeight="1" x14ac:dyDescent="0.2">
      <c r="A106" s="41" t="str">
        <f>IF('વિદ્યાર્થી માહિતી'!A104="","",'વિદ્યાર્થી માહિતી'!A104)</f>
        <v/>
      </c>
      <c r="B106" s="41" t="str">
        <f>IF('વિદ્યાર્થી માહિતી'!B104="","",'વિદ્યાર્થી માહિતી'!B104)</f>
        <v/>
      </c>
      <c r="C106" s="52" t="str">
        <f>IF('વિદ્યાર્થી માહિતી'!C104="","",'વિદ્યાર્થી માહિતી'!C104)</f>
        <v/>
      </c>
      <c r="D106" s="42" t="str">
        <f>IF('વિદ્યાર્થી માહિતી'!C104="","",'વિદ્યાર્થી માહિતી'!I104)</f>
        <v/>
      </c>
      <c r="E106" s="34"/>
      <c r="F106" s="34"/>
      <c r="G106" s="34"/>
      <c r="H106" s="34"/>
      <c r="I106" s="34"/>
      <c r="J106" s="34"/>
      <c r="K106" s="34"/>
      <c r="L106" s="235"/>
      <c r="M106" s="242" t="str">
        <f t="shared" ref="M106:R135" si="6">IF(E106="","",IF(E106="AB","AB",IF(E106="LEFT","LEFT",(E106*5/25))))</f>
        <v/>
      </c>
      <c r="N106" s="242" t="str">
        <f t="shared" si="6"/>
        <v/>
      </c>
      <c r="O106" s="242" t="str">
        <f t="shared" si="6"/>
        <v/>
      </c>
      <c r="P106" s="242" t="str">
        <f t="shared" si="6"/>
        <v/>
      </c>
      <c r="Q106" s="242" t="str">
        <f t="shared" si="6"/>
        <v/>
      </c>
      <c r="R106" s="242" t="str">
        <f t="shared" si="6"/>
        <v/>
      </c>
      <c r="S106" s="242" t="str">
        <f t="shared" si="5"/>
        <v/>
      </c>
    </row>
    <row r="107" spans="1:19" ht="19.5" customHeight="1" x14ac:dyDescent="0.2">
      <c r="A107" s="41" t="str">
        <f>IF('વિદ્યાર્થી માહિતી'!A105="","",'વિદ્યાર્થી માહિતી'!A105)</f>
        <v/>
      </c>
      <c r="B107" s="41" t="str">
        <f>IF('વિદ્યાર્થી માહિતી'!B105="","",'વિદ્યાર્થી માહિતી'!B105)</f>
        <v/>
      </c>
      <c r="C107" s="52" t="str">
        <f>IF('વિદ્યાર્થી માહિતી'!C105="","",'વિદ્યાર્થી માહિતી'!C105)</f>
        <v/>
      </c>
      <c r="D107" s="42" t="str">
        <f>IF('વિદ્યાર્થી માહિતી'!C105="","",'વિદ્યાર્થી માહિતી'!I105)</f>
        <v/>
      </c>
      <c r="E107" s="34"/>
      <c r="F107" s="34"/>
      <c r="G107" s="34"/>
      <c r="H107" s="34"/>
      <c r="I107" s="34"/>
      <c r="J107" s="34"/>
      <c r="K107" s="34"/>
      <c r="L107" s="235"/>
      <c r="M107" s="242" t="str">
        <f t="shared" si="6"/>
        <v/>
      </c>
      <c r="N107" s="242" t="str">
        <f t="shared" si="6"/>
        <v/>
      </c>
      <c r="O107" s="242" t="str">
        <f t="shared" si="6"/>
        <v/>
      </c>
      <c r="P107" s="242" t="str">
        <f t="shared" si="6"/>
        <v/>
      </c>
      <c r="Q107" s="242" t="str">
        <f t="shared" si="6"/>
        <v/>
      </c>
      <c r="R107" s="242" t="str">
        <f t="shared" si="6"/>
        <v/>
      </c>
      <c r="S107" s="242" t="str">
        <f t="shared" si="5"/>
        <v/>
      </c>
    </row>
    <row r="108" spans="1:19" ht="19.5" customHeight="1" x14ac:dyDescent="0.2">
      <c r="A108" s="41" t="str">
        <f>IF('વિદ્યાર્થી માહિતી'!A106="","",'વિદ્યાર્થી માહિતી'!A106)</f>
        <v/>
      </c>
      <c r="B108" s="41" t="str">
        <f>IF('વિદ્યાર્થી માહિતી'!B106="","",'વિદ્યાર્થી માહિતી'!B106)</f>
        <v/>
      </c>
      <c r="C108" s="52" t="str">
        <f>IF('વિદ્યાર્થી માહિતી'!C106="","",'વિદ્યાર્થી માહિતી'!C106)</f>
        <v/>
      </c>
      <c r="D108" s="42" t="str">
        <f>IF('વિદ્યાર્થી માહિતી'!C106="","",'વિદ્યાર્થી માહિતી'!I106)</f>
        <v/>
      </c>
      <c r="E108" s="34"/>
      <c r="F108" s="34"/>
      <c r="G108" s="34"/>
      <c r="H108" s="34"/>
      <c r="I108" s="34"/>
      <c r="J108" s="34"/>
      <c r="K108" s="34"/>
      <c r="L108" s="235"/>
      <c r="M108" s="242" t="str">
        <f t="shared" si="6"/>
        <v/>
      </c>
      <c r="N108" s="242" t="str">
        <f t="shared" si="6"/>
        <v/>
      </c>
      <c r="O108" s="242" t="str">
        <f t="shared" si="6"/>
        <v/>
      </c>
      <c r="P108" s="242" t="str">
        <f t="shared" si="6"/>
        <v/>
      </c>
      <c r="Q108" s="242" t="str">
        <f t="shared" si="6"/>
        <v/>
      </c>
      <c r="R108" s="242" t="str">
        <f t="shared" si="6"/>
        <v/>
      </c>
      <c r="S108" s="242" t="str">
        <f t="shared" si="5"/>
        <v/>
      </c>
    </row>
    <row r="109" spans="1:19" ht="19.5" customHeight="1" x14ac:dyDescent="0.2">
      <c r="A109" s="41" t="str">
        <f>IF('વિદ્યાર્થી માહિતી'!A107="","",'વિદ્યાર્થી માહિતી'!A107)</f>
        <v/>
      </c>
      <c r="B109" s="41" t="str">
        <f>IF('વિદ્યાર્થી માહિતી'!B107="","",'વિદ્યાર્થી માહિતી'!B107)</f>
        <v/>
      </c>
      <c r="C109" s="52" t="str">
        <f>IF('વિદ્યાર્થી માહિતી'!C107="","",'વિદ્યાર્થી માહિતી'!C107)</f>
        <v/>
      </c>
      <c r="D109" s="42" t="str">
        <f>IF('વિદ્યાર્થી માહિતી'!C107="","",'વિદ્યાર્થી માહિતી'!I107)</f>
        <v/>
      </c>
      <c r="E109" s="34"/>
      <c r="F109" s="34"/>
      <c r="G109" s="34"/>
      <c r="H109" s="34"/>
      <c r="I109" s="34"/>
      <c r="J109" s="34"/>
      <c r="K109" s="34"/>
      <c r="L109" s="235"/>
      <c r="M109" s="242" t="str">
        <f t="shared" si="6"/>
        <v/>
      </c>
      <c r="N109" s="242" t="str">
        <f t="shared" si="6"/>
        <v/>
      </c>
      <c r="O109" s="242" t="str">
        <f t="shared" si="6"/>
        <v/>
      </c>
      <c r="P109" s="242" t="str">
        <f t="shared" si="6"/>
        <v/>
      </c>
      <c r="Q109" s="242" t="str">
        <f t="shared" si="6"/>
        <v/>
      </c>
      <c r="R109" s="242" t="str">
        <f t="shared" si="6"/>
        <v/>
      </c>
      <c r="S109" s="242" t="str">
        <f t="shared" si="5"/>
        <v/>
      </c>
    </row>
    <row r="110" spans="1:19" ht="19.5" customHeight="1" x14ac:dyDescent="0.2">
      <c r="A110" s="41" t="str">
        <f>IF('વિદ્યાર્થી માહિતી'!A108="","",'વિદ્યાર્થી માહિતી'!A108)</f>
        <v/>
      </c>
      <c r="B110" s="41" t="str">
        <f>IF('વિદ્યાર્થી માહિતી'!B108="","",'વિદ્યાર્થી માહિતી'!B108)</f>
        <v/>
      </c>
      <c r="C110" s="52" t="str">
        <f>IF('વિદ્યાર્થી માહિતી'!C108="","",'વિદ્યાર્થી માહિતી'!C108)</f>
        <v/>
      </c>
      <c r="D110" s="42" t="str">
        <f>IF('વિદ્યાર્થી માહિતી'!C108="","",'વિદ્યાર્થી માહિતી'!I108)</f>
        <v/>
      </c>
      <c r="E110" s="34"/>
      <c r="F110" s="34"/>
      <c r="G110" s="34"/>
      <c r="H110" s="34"/>
      <c r="I110" s="34"/>
      <c r="J110" s="34"/>
      <c r="K110" s="34"/>
      <c r="L110" s="235"/>
      <c r="M110" s="242" t="str">
        <f t="shared" si="6"/>
        <v/>
      </c>
      <c r="N110" s="242" t="str">
        <f t="shared" si="6"/>
        <v/>
      </c>
      <c r="O110" s="242" t="str">
        <f t="shared" si="6"/>
        <v/>
      </c>
      <c r="P110" s="242" t="str">
        <f t="shared" si="6"/>
        <v/>
      </c>
      <c r="Q110" s="242" t="str">
        <f t="shared" si="6"/>
        <v/>
      </c>
      <c r="R110" s="242" t="str">
        <f t="shared" si="6"/>
        <v/>
      </c>
      <c r="S110" s="242" t="str">
        <f t="shared" si="5"/>
        <v/>
      </c>
    </row>
    <row r="111" spans="1:19" ht="19.5" customHeight="1" x14ac:dyDescent="0.2">
      <c r="A111" s="41" t="str">
        <f>IF('વિદ્યાર્થી માહિતી'!A109="","",'વિદ્યાર્થી માહિતી'!A109)</f>
        <v/>
      </c>
      <c r="B111" s="41" t="str">
        <f>IF('વિદ્યાર્થી માહિતી'!B109="","",'વિદ્યાર્થી માહિતી'!B109)</f>
        <v/>
      </c>
      <c r="C111" s="52" t="str">
        <f>IF('વિદ્યાર્થી માહિતી'!C109="","",'વિદ્યાર્થી માહિતી'!C109)</f>
        <v/>
      </c>
      <c r="D111" s="42" t="str">
        <f>IF('વિદ્યાર્થી માહિતી'!C109="","",'વિદ્યાર્થી માહિતી'!I109)</f>
        <v/>
      </c>
      <c r="E111" s="34"/>
      <c r="F111" s="34"/>
      <c r="G111" s="34"/>
      <c r="H111" s="34"/>
      <c r="I111" s="34"/>
      <c r="J111" s="34"/>
      <c r="K111" s="34"/>
      <c r="L111" s="235"/>
      <c r="M111" s="242" t="str">
        <f t="shared" si="6"/>
        <v/>
      </c>
      <c r="N111" s="242" t="str">
        <f t="shared" si="6"/>
        <v/>
      </c>
      <c r="O111" s="242" t="str">
        <f t="shared" si="6"/>
        <v/>
      </c>
      <c r="P111" s="242" t="str">
        <f t="shared" si="6"/>
        <v/>
      </c>
      <c r="Q111" s="242" t="str">
        <f t="shared" si="6"/>
        <v/>
      </c>
      <c r="R111" s="242" t="str">
        <f t="shared" si="6"/>
        <v/>
      </c>
      <c r="S111" s="242" t="str">
        <f t="shared" si="5"/>
        <v/>
      </c>
    </row>
    <row r="112" spans="1:19" ht="19.5" customHeight="1" x14ac:dyDescent="0.2">
      <c r="A112" s="41" t="str">
        <f>IF('વિદ્યાર્થી માહિતી'!A110="","",'વિદ્યાર્થી માહિતી'!A110)</f>
        <v/>
      </c>
      <c r="B112" s="41" t="str">
        <f>IF('વિદ્યાર્થી માહિતી'!B110="","",'વિદ્યાર્થી માહિતી'!B110)</f>
        <v/>
      </c>
      <c r="C112" s="52" t="str">
        <f>IF('વિદ્યાર્થી માહિતી'!C110="","",'વિદ્યાર્થી માહિતી'!C110)</f>
        <v/>
      </c>
      <c r="D112" s="42" t="str">
        <f>IF('વિદ્યાર્થી માહિતી'!C110="","",'વિદ્યાર્થી માહિતી'!I110)</f>
        <v/>
      </c>
      <c r="E112" s="34"/>
      <c r="F112" s="34"/>
      <c r="G112" s="34"/>
      <c r="H112" s="34"/>
      <c r="I112" s="34"/>
      <c r="J112" s="34"/>
      <c r="K112" s="34"/>
      <c r="L112" s="235"/>
      <c r="M112" s="242" t="str">
        <f t="shared" si="6"/>
        <v/>
      </c>
      <c r="N112" s="242" t="str">
        <f t="shared" si="6"/>
        <v/>
      </c>
      <c r="O112" s="242" t="str">
        <f t="shared" si="6"/>
        <v/>
      </c>
      <c r="P112" s="242" t="str">
        <f t="shared" si="6"/>
        <v/>
      </c>
      <c r="Q112" s="242" t="str">
        <f t="shared" si="6"/>
        <v/>
      </c>
      <c r="R112" s="242" t="str">
        <f t="shared" si="6"/>
        <v/>
      </c>
      <c r="S112" s="242" t="str">
        <f t="shared" si="5"/>
        <v/>
      </c>
    </row>
    <row r="113" spans="1:19" ht="19.5" customHeight="1" x14ac:dyDescent="0.2">
      <c r="A113" s="41" t="str">
        <f>IF('વિદ્યાર્થી માહિતી'!A111="","",'વિદ્યાર્થી માહિતી'!A111)</f>
        <v/>
      </c>
      <c r="B113" s="41" t="str">
        <f>IF('વિદ્યાર્થી માહિતી'!B111="","",'વિદ્યાર્થી માહિતી'!B111)</f>
        <v/>
      </c>
      <c r="C113" s="52" t="str">
        <f>IF('વિદ્યાર્થી માહિતી'!C111="","",'વિદ્યાર્થી માહિતી'!C111)</f>
        <v/>
      </c>
      <c r="D113" s="42" t="str">
        <f>IF('વિદ્યાર્થી માહિતી'!C111="","",'વિદ્યાર્થી માહિતી'!I111)</f>
        <v/>
      </c>
      <c r="E113" s="34"/>
      <c r="F113" s="34"/>
      <c r="G113" s="34"/>
      <c r="H113" s="34"/>
      <c r="I113" s="34"/>
      <c r="J113" s="34"/>
      <c r="K113" s="34"/>
      <c r="L113" s="235"/>
      <c r="M113" s="242" t="str">
        <f t="shared" si="6"/>
        <v/>
      </c>
      <c r="N113" s="242" t="str">
        <f t="shared" si="6"/>
        <v/>
      </c>
      <c r="O113" s="242" t="str">
        <f t="shared" si="6"/>
        <v/>
      </c>
      <c r="P113" s="242" t="str">
        <f t="shared" si="6"/>
        <v/>
      </c>
      <c r="Q113" s="242" t="str">
        <f t="shared" si="6"/>
        <v/>
      </c>
      <c r="R113" s="242" t="str">
        <f t="shared" si="6"/>
        <v/>
      </c>
      <c r="S113" s="242" t="str">
        <f t="shared" si="5"/>
        <v/>
      </c>
    </row>
    <row r="114" spans="1:19" ht="19.5" customHeight="1" x14ac:dyDescent="0.2">
      <c r="A114" s="41" t="str">
        <f>IF('વિદ્યાર્થી માહિતી'!A112="","",'વિદ્યાર્થી માહિતી'!A112)</f>
        <v/>
      </c>
      <c r="B114" s="41" t="str">
        <f>IF('વિદ્યાર્થી માહિતી'!B112="","",'વિદ્યાર્થી માહિતી'!B112)</f>
        <v/>
      </c>
      <c r="C114" s="52" t="str">
        <f>IF('વિદ્યાર્થી માહિતી'!C112="","",'વિદ્યાર્થી માહિતી'!C112)</f>
        <v/>
      </c>
      <c r="D114" s="42" t="str">
        <f>IF('વિદ્યાર્થી માહિતી'!C112="","",'વિદ્યાર્થી માહિતી'!I112)</f>
        <v/>
      </c>
      <c r="E114" s="34"/>
      <c r="F114" s="34"/>
      <c r="G114" s="34"/>
      <c r="H114" s="34"/>
      <c r="I114" s="34"/>
      <c r="J114" s="34"/>
      <c r="K114" s="34"/>
      <c r="L114" s="235"/>
      <c r="M114" s="242" t="str">
        <f t="shared" si="6"/>
        <v/>
      </c>
      <c r="N114" s="242" t="str">
        <f t="shared" si="6"/>
        <v/>
      </c>
      <c r="O114" s="242" t="str">
        <f t="shared" si="6"/>
        <v/>
      </c>
      <c r="P114" s="242" t="str">
        <f t="shared" si="6"/>
        <v/>
      </c>
      <c r="Q114" s="242" t="str">
        <f t="shared" si="6"/>
        <v/>
      </c>
      <c r="R114" s="242" t="str">
        <f t="shared" si="6"/>
        <v/>
      </c>
      <c r="S114" s="242" t="str">
        <f t="shared" si="5"/>
        <v/>
      </c>
    </row>
    <row r="115" spans="1:19" ht="19.5" customHeight="1" x14ac:dyDescent="0.2">
      <c r="A115" s="41" t="str">
        <f>IF('વિદ્યાર્થી માહિતી'!A113="","",'વિદ્યાર્થી માહિતી'!A113)</f>
        <v/>
      </c>
      <c r="B115" s="41" t="str">
        <f>IF('વિદ્યાર્થી માહિતી'!B113="","",'વિદ્યાર્થી માહિતી'!B113)</f>
        <v/>
      </c>
      <c r="C115" s="52" t="str">
        <f>IF('વિદ્યાર્થી માહિતી'!C113="","",'વિદ્યાર્થી માહિતી'!C113)</f>
        <v/>
      </c>
      <c r="D115" s="42" t="str">
        <f>IF('વિદ્યાર્થી માહિતી'!C113="","",'વિદ્યાર્થી માહિતી'!I113)</f>
        <v/>
      </c>
      <c r="E115" s="34"/>
      <c r="F115" s="34"/>
      <c r="G115" s="34"/>
      <c r="H115" s="34"/>
      <c r="I115" s="34"/>
      <c r="J115" s="34"/>
      <c r="K115" s="34"/>
      <c r="L115" s="235"/>
      <c r="M115" s="242" t="str">
        <f t="shared" si="6"/>
        <v/>
      </c>
      <c r="N115" s="242" t="str">
        <f t="shared" si="6"/>
        <v/>
      </c>
      <c r="O115" s="242" t="str">
        <f t="shared" si="6"/>
        <v/>
      </c>
      <c r="P115" s="242" t="str">
        <f t="shared" si="6"/>
        <v/>
      </c>
      <c r="Q115" s="242" t="str">
        <f t="shared" si="6"/>
        <v/>
      </c>
      <c r="R115" s="242" t="str">
        <f t="shared" si="6"/>
        <v/>
      </c>
      <c r="S115" s="242" t="str">
        <f t="shared" si="5"/>
        <v/>
      </c>
    </row>
    <row r="116" spans="1:19" ht="19.5" customHeight="1" x14ac:dyDescent="0.2">
      <c r="A116" s="41" t="str">
        <f>IF('વિદ્યાર્થી માહિતી'!A114="","",'વિદ્યાર્થી માહિતી'!A114)</f>
        <v/>
      </c>
      <c r="B116" s="41" t="str">
        <f>IF('વિદ્યાર્થી માહિતી'!B114="","",'વિદ્યાર્થી માહિતી'!B114)</f>
        <v/>
      </c>
      <c r="C116" s="52" t="str">
        <f>IF('વિદ્યાર્થી માહિતી'!C114="","",'વિદ્યાર્થી માહિતી'!C114)</f>
        <v/>
      </c>
      <c r="D116" s="42" t="str">
        <f>IF('વિદ્યાર્થી માહિતી'!C114="","",'વિદ્યાર્થી માહિતી'!I114)</f>
        <v/>
      </c>
      <c r="E116" s="34"/>
      <c r="F116" s="34"/>
      <c r="G116" s="34"/>
      <c r="H116" s="34"/>
      <c r="I116" s="34"/>
      <c r="J116" s="34"/>
      <c r="K116" s="34"/>
      <c r="L116" s="235"/>
      <c r="M116" s="242" t="str">
        <f t="shared" si="6"/>
        <v/>
      </c>
      <c r="N116" s="242" t="str">
        <f t="shared" si="6"/>
        <v/>
      </c>
      <c r="O116" s="242" t="str">
        <f t="shared" si="6"/>
        <v/>
      </c>
      <c r="P116" s="242" t="str">
        <f t="shared" si="6"/>
        <v/>
      </c>
      <c r="Q116" s="242" t="str">
        <f t="shared" si="6"/>
        <v/>
      </c>
      <c r="R116" s="242" t="str">
        <f t="shared" si="6"/>
        <v/>
      </c>
      <c r="S116" s="242" t="str">
        <f t="shared" si="5"/>
        <v/>
      </c>
    </row>
    <row r="117" spans="1:19" ht="19.5" customHeight="1" x14ac:dyDescent="0.2">
      <c r="A117" s="41" t="str">
        <f>IF('વિદ્યાર્થી માહિતી'!A115="","",'વિદ્યાર્થી માહિતી'!A115)</f>
        <v/>
      </c>
      <c r="B117" s="41" t="str">
        <f>IF('વિદ્યાર્થી માહિતી'!B115="","",'વિદ્યાર્થી માહિતી'!B115)</f>
        <v/>
      </c>
      <c r="C117" s="52" t="str">
        <f>IF('વિદ્યાર્થી માહિતી'!C115="","",'વિદ્યાર્થી માહિતી'!C115)</f>
        <v/>
      </c>
      <c r="D117" s="42" t="str">
        <f>IF('વિદ્યાર્થી માહિતી'!C115="","",'વિદ્યાર્થી માહિતી'!I115)</f>
        <v/>
      </c>
      <c r="E117" s="34"/>
      <c r="F117" s="34"/>
      <c r="G117" s="34"/>
      <c r="H117" s="34"/>
      <c r="I117" s="34"/>
      <c r="J117" s="34"/>
      <c r="K117" s="34"/>
      <c r="L117" s="235"/>
      <c r="M117" s="242" t="str">
        <f t="shared" si="6"/>
        <v/>
      </c>
      <c r="N117" s="242" t="str">
        <f t="shared" si="6"/>
        <v/>
      </c>
      <c r="O117" s="242" t="str">
        <f t="shared" si="6"/>
        <v/>
      </c>
      <c r="P117" s="242" t="str">
        <f t="shared" si="6"/>
        <v/>
      </c>
      <c r="Q117" s="242" t="str">
        <f t="shared" si="6"/>
        <v/>
      </c>
      <c r="R117" s="242" t="str">
        <f t="shared" si="6"/>
        <v/>
      </c>
      <c r="S117" s="242" t="str">
        <f t="shared" si="5"/>
        <v/>
      </c>
    </row>
    <row r="118" spans="1:19" ht="19.5" customHeight="1" x14ac:dyDescent="0.2">
      <c r="A118" s="41" t="str">
        <f>IF('વિદ્યાર્થી માહિતી'!A116="","",'વિદ્યાર્થી માહિતી'!A116)</f>
        <v/>
      </c>
      <c r="B118" s="41" t="str">
        <f>IF('વિદ્યાર્થી માહિતી'!B116="","",'વિદ્યાર્થી માહિતી'!B116)</f>
        <v/>
      </c>
      <c r="C118" s="52" t="str">
        <f>IF('વિદ્યાર્થી માહિતી'!C116="","",'વિદ્યાર્થી માહિતી'!C116)</f>
        <v/>
      </c>
      <c r="D118" s="42" t="str">
        <f>IF('વિદ્યાર્થી માહિતી'!C116="","",'વિદ્યાર્થી માહિતી'!I116)</f>
        <v/>
      </c>
      <c r="E118" s="34"/>
      <c r="F118" s="34"/>
      <c r="G118" s="34"/>
      <c r="H118" s="34"/>
      <c r="I118" s="34"/>
      <c r="J118" s="34"/>
      <c r="K118" s="34"/>
      <c r="L118" s="235"/>
      <c r="M118" s="242" t="str">
        <f t="shared" si="6"/>
        <v/>
      </c>
      <c r="N118" s="242" t="str">
        <f t="shared" si="6"/>
        <v/>
      </c>
      <c r="O118" s="242" t="str">
        <f t="shared" si="6"/>
        <v/>
      </c>
      <c r="P118" s="242" t="str">
        <f t="shared" si="6"/>
        <v/>
      </c>
      <c r="Q118" s="242" t="str">
        <f t="shared" si="6"/>
        <v/>
      </c>
      <c r="R118" s="242" t="str">
        <f t="shared" si="6"/>
        <v/>
      </c>
      <c r="S118" s="242" t="str">
        <f t="shared" si="5"/>
        <v/>
      </c>
    </row>
    <row r="119" spans="1:19" ht="19.5" customHeight="1" x14ac:dyDescent="0.2">
      <c r="A119" s="41" t="str">
        <f>IF('વિદ્યાર્થી માહિતી'!A117="","",'વિદ્યાર્થી માહિતી'!A117)</f>
        <v/>
      </c>
      <c r="B119" s="41" t="str">
        <f>IF('વિદ્યાર્થી માહિતી'!B117="","",'વિદ્યાર્થી માહિતી'!B117)</f>
        <v/>
      </c>
      <c r="C119" s="52" t="str">
        <f>IF('વિદ્યાર્થી માહિતી'!C117="","",'વિદ્યાર્થી માહિતી'!C117)</f>
        <v/>
      </c>
      <c r="D119" s="42" t="str">
        <f>IF('વિદ્યાર્થી માહિતી'!C117="","",'વિદ્યાર્થી માહિતી'!I117)</f>
        <v/>
      </c>
      <c r="E119" s="34"/>
      <c r="F119" s="34"/>
      <c r="G119" s="34"/>
      <c r="H119" s="34"/>
      <c r="I119" s="34"/>
      <c r="J119" s="34"/>
      <c r="K119" s="34"/>
      <c r="L119" s="235"/>
      <c r="M119" s="242" t="str">
        <f t="shared" si="6"/>
        <v/>
      </c>
      <c r="N119" s="242" t="str">
        <f t="shared" si="6"/>
        <v/>
      </c>
      <c r="O119" s="242" t="str">
        <f t="shared" si="6"/>
        <v/>
      </c>
      <c r="P119" s="242" t="str">
        <f t="shared" si="6"/>
        <v/>
      </c>
      <c r="Q119" s="242" t="str">
        <f t="shared" si="6"/>
        <v/>
      </c>
      <c r="R119" s="242" t="str">
        <f t="shared" si="6"/>
        <v/>
      </c>
      <c r="S119" s="242" t="str">
        <f t="shared" si="5"/>
        <v/>
      </c>
    </row>
    <row r="120" spans="1:19" ht="19.5" customHeight="1" x14ac:dyDescent="0.2">
      <c r="A120" s="41" t="str">
        <f>IF('વિદ્યાર્થી માહિતી'!A118="","",'વિદ્યાર્થી માહિતી'!A118)</f>
        <v/>
      </c>
      <c r="B120" s="41" t="str">
        <f>IF('વિદ્યાર્થી માહિતી'!B118="","",'વિદ્યાર્થી માહિતી'!B118)</f>
        <v/>
      </c>
      <c r="C120" s="52" t="str">
        <f>IF('વિદ્યાર્થી માહિતી'!C118="","",'વિદ્યાર્થી માહિતી'!C118)</f>
        <v/>
      </c>
      <c r="D120" s="42" t="str">
        <f>IF('વિદ્યાર્થી માહિતી'!C118="","",'વિદ્યાર્થી માહિતી'!I118)</f>
        <v/>
      </c>
      <c r="E120" s="34"/>
      <c r="F120" s="34"/>
      <c r="G120" s="34"/>
      <c r="H120" s="34"/>
      <c r="I120" s="34"/>
      <c r="J120" s="34"/>
      <c r="K120" s="34"/>
      <c r="L120" s="235"/>
      <c r="M120" s="242" t="str">
        <f t="shared" si="6"/>
        <v/>
      </c>
      <c r="N120" s="242" t="str">
        <f t="shared" si="6"/>
        <v/>
      </c>
      <c r="O120" s="242" t="str">
        <f t="shared" si="6"/>
        <v/>
      </c>
      <c r="P120" s="242" t="str">
        <f t="shared" si="6"/>
        <v/>
      </c>
      <c r="Q120" s="242" t="str">
        <f t="shared" si="6"/>
        <v/>
      </c>
      <c r="R120" s="242" t="str">
        <f t="shared" si="6"/>
        <v/>
      </c>
      <c r="S120" s="242" t="str">
        <f t="shared" si="5"/>
        <v/>
      </c>
    </row>
    <row r="121" spans="1:19" ht="19.5" customHeight="1" x14ac:dyDescent="0.2">
      <c r="A121" s="41" t="str">
        <f>IF('વિદ્યાર્થી માહિતી'!A119="","",'વિદ્યાર્થી માહિતી'!A119)</f>
        <v/>
      </c>
      <c r="B121" s="41" t="str">
        <f>IF('વિદ્યાર્થી માહિતી'!B119="","",'વિદ્યાર્થી માહિતી'!B119)</f>
        <v/>
      </c>
      <c r="C121" s="52" t="str">
        <f>IF('વિદ્યાર્થી માહિતી'!C119="","",'વિદ્યાર્થી માહિતી'!C119)</f>
        <v/>
      </c>
      <c r="D121" s="42" t="str">
        <f>IF('વિદ્યાર્થી માહિતી'!C119="","",'વિદ્યાર્થી માહિતી'!I119)</f>
        <v/>
      </c>
      <c r="E121" s="34"/>
      <c r="F121" s="34"/>
      <c r="G121" s="34"/>
      <c r="H121" s="34"/>
      <c r="I121" s="34"/>
      <c r="J121" s="34"/>
      <c r="K121" s="34"/>
      <c r="L121" s="235"/>
      <c r="M121" s="242" t="str">
        <f t="shared" si="6"/>
        <v/>
      </c>
      <c r="N121" s="242" t="str">
        <f t="shared" si="6"/>
        <v/>
      </c>
      <c r="O121" s="242" t="str">
        <f t="shared" si="6"/>
        <v/>
      </c>
      <c r="P121" s="242" t="str">
        <f t="shared" si="6"/>
        <v/>
      </c>
      <c r="Q121" s="242" t="str">
        <f t="shared" si="6"/>
        <v/>
      </c>
      <c r="R121" s="242" t="str">
        <f t="shared" si="6"/>
        <v/>
      </c>
      <c r="S121" s="242" t="str">
        <f t="shared" si="5"/>
        <v/>
      </c>
    </row>
    <row r="122" spans="1:19" ht="19.5" customHeight="1" x14ac:dyDescent="0.2">
      <c r="A122" s="41" t="str">
        <f>IF('વિદ્યાર્થી માહિતી'!A120="","",'વિદ્યાર્થી માહિતી'!A120)</f>
        <v/>
      </c>
      <c r="B122" s="41" t="str">
        <f>IF('વિદ્યાર્થી માહિતી'!B120="","",'વિદ્યાર્થી માહિતી'!B120)</f>
        <v/>
      </c>
      <c r="C122" s="52" t="str">
        <f>IF('વિદ્યાર્થી માહિતી'!C120="","",'વિદ્યાર્થી માહિતી'!C120)</f>
        <v/>
      </c>
      <c r="D122" s="42" t="str">
        <f>IF('વિદ્યાર્થી માહિતી'!C120="","",'વિદ્યાર્થી માહિતી'!I120)</f>
        <v/>
      </c>
      <c r="E122" s="34"/>
      <c r="F122" s="34"/>
      <c r="G122" s="34"/>
      <c r="H122" s="34"/>
      <c r="I122" s="34"/>
      <c r="J122" s="34"/>
      <c r="K122" s="34"/>
      <c r="L122" s="235"/>
      <c r="M122" s="242" t="str">
        <f t="shared" si="6"/>
        <v/>
      </c>
      <c r="N122" s="242" t="str">
        <f t="shared" si="6"/>
        <v/>
      </c>
      <c r="O122" s="242" t="str">
        <f t="shared" si="6"/>
        <v/>
      </c>
      <c r="P122" s="242" t="str">
        <f t="shared" si="6"/>
        <v/>
      </c>
      <c r="Q122" s="242" t="str">
        <f t="shared" si="6"/>
        <v/>
      </c>
      <c r="R122" s="242" t="str">
        <f t="shared" si="6"/>
        <v/>
      </c>
      <c r="S122" s="242" t="str">
        <f t="shared" si="5"/>
        <v/>
      </c>
    </row>
    <row r="123" spans="1:19" ht="19.5" customHeight="1" x14ac:dyDescent="0.2">
      <c r="A123" s="41" t="str">
        <f>IF('વિદ્યાર્થી માહિતી'!A121="","",'વિદ્યાર્થી માહિતી'!A121)</f>
        <v/>
      </c>
      <c r="B123" s="41" t="str">
        <f>IF('વિદ્યાર્થી માહિતી'!B121="","",'વિદ્યાર્થી માહિતી'!B121)</f>
        <v/>
      </c>
      <c r="C123" s="52" t="str">
        <f>IF('વિદ્યાર્થી માહિતી'!C121="","",'વિદ્યાર્થી માહિતી'!C121)</f>
        <v/>
      </c>
      <c r="D123" s="42" t="str">
        <f>IF('વિદ્યાર્થી માહિતી'!C121="","",'વિદ્યાર્થી માહિતી'!I121)</f>
        <v/>
      </c>
      <c r="E123" s="34"/>
      <c r="F123" s="34"/>
      <c r="G123" s="34"/>
      <c r="H123" s="34"/>
      <c r="I123" s="34"/>
      <c r="J123" s="34"/>
      <c r="K123" s="34"/>
      <c r="L123" s="235"/>
      <c r="M123" s="242" t="str">
        <f t="shared" si="6"/>
        <v/>
      </c>
      <c r="N123" s="242" t="str">
        <f t="shared" si="6"/>
        <v/>
      </c>
      <c r="O123" s="242" t="str">
        <f t="shared" si="6"/>
        <v/>
      </c>
      <c r="P123" s="242" t="str">
        <f t="shared" si="6"/>
        <v/>
      </c>
      <c r="Q123" s="242" t="str">
        <f t="shared" si="6"/>
        <v/>
      </c>
      <c r="R123" s="242" t="str">
        <f t="shared" si="6"/>
        <v/>
      </c>
      <c r="S123" s="242" t="str">
        <f t="shared" si="5"/>
        <v/>
      </c>
    </row>
    <row r="124" spans="1:19" ht="19.5" customHeight="1" x14ac:dyDescent="0.2">
      <c r="A124" s="41" t="str">
        <f>IF('વિદ્યાર્થી માહિતી'!A122="","",'વિદ્યાર્થી માહિતી'!A122)</f>
        <v/>
      </c>
      <c r="B124" s="41" t="str">
        <f>IF('વિદ્યાર્થી માહિતી'!B122="","",'વિદ્યાર્થી માહિતી'!B122)</f>
        <v/>
      </c>
      <c r="C124" s="52" t="str">
        <f>IF('વિદ્યાર્થી માહિતી'!C122="","",'વિદ્યાર્થી માહિતી'!C122)</f>
        <v/>
      </c>
      <c r="D124" s="42" t="str">
        <f>IF('વિદ્યાર્થી માહિતી'!C122="","",'વિદ્યાર્થી માહિતી'!I122)</f>
        <v/>
      </c>
      <c r="E124" s="34"/>
      <c r="F124" s="34"/>
      <c r="G124" s="34"/>
      <c r="H124" s="34"/>
      <c r="I124" s="34"/>
      <c r="J124" s="34"/>
      <c r="K124" s="34"/>
      <c r="L124" s="235"/>
      <c r="M124" s="242" t="str">
        <f t="shared" si="6"/>
        <v/>
      </c>
      <c r="N124" s="242" t="str">
        <f t="shared" si="6"/>
        <v/>
      </c>
      <c r="O124" s="242" t="str">
        <f t="shared" si="6"/>
        <v/>
      </c>
      <c r="P124" s="242" t="str">
        <f t="shared" si="6"/>
        <v/>
      </c>
      <c r="Q124" s="242" t="str">
        <f t="shared" si="6"/>
        <v/>
      </c>
      <c r="R124" s="242" t="str">
        <f t="shared" si="6"/>
        <v/>
      </c>
      <c r="S124" s="242" t="str">
        <f t="shared" si="5"/>
        <v/>
      </c>
    </row>
    <row r="125" spans="1:19" ht="19.5" customHeight="1" x14ac:dyDescent="0.2">
      <c r="A125" s="41" t="str">
        <f>IF('વિદ્યાર્થી માહિતી'!A123="","",'વિદ્યાર્થી માહિતી'!A123)</f>
        <v/>
      </c>
      <c r="B125" s="41" t="str">
        <f>IF('વિદ્યાર્થી માહિતી'!B123="","",'વિદ્યાર્થી માહિતી'!B123)</f>
        <v/>
      </c>
      <c r="C125" s="52" t="str">
        <f>IF('વિદ્યાર્થી માહિતી'!C123="","",'વિદ્યાર્થી માહિતી'!C123)</f>
        <v/>
      </c>
      <c r="D125" s="42" t="str">
        <f>IF('વિદ્યાર્થી માહિતી'!C123="","",'વિદ્યાર્થી માહિતી'!I123)</f>
        <v/>
      </c>
      <c r="E125" s="34"/>
      <c r="F125" s="34"/>
      <c r="G125" s="34"/>
      <c r="H125" s="34"/>
      <c r="I125" s="34"/>
      <c r="J125" s="34"/>
      <c r="K125" s="34"/>
      <c r="L125" s="235"/>
      <c r="M125" s="242" t="str">
        <f t="shared" si="6"/>
        <v/>
      </c>
      <c r="N125" s="242" t="str">
        <f t="shared" si="6"/>
        <v/>
      </c>
      <c r="O125" s="242" t="str">
        <f t="shared" si="6"/>
        <v/>
      </c>
      <c r="P125" s="242" t="str">
        <f t="shared" si="6"/>
        <v/>
      </c>
      <c r="Q125" s="242" t="str">
        <f t="shared" si="6"/>
        <v/>
      </c>
      <c r="R125" s="242" t="str">
        <f t="shared" si="6"/>
        <v/>
      </c>
      <c r="S125" s="242" t="str">
        <f t="shared" si="5"/>
        <v/>
      </c>
    </row>
    <row r="126" spans="1:19" ht="19.5" customHeight="1" x14ac:dyDescent="0.2">
      <c r="A126" s="41" t="str">
        <f>IF('વિદ્યાર્થી માહિતી'!A124="","",'વિદ્યાર્થી માહિતી'!A124)</f>
        <v/>
      </c>
      <c r="B126" s="41" t="str">
        <f>IF('વિદ્યાર્થી માહિતી'!B124="","",'વિદ્યાર્થી માહિતી'!B124)</f>
        <v/>
      </c>
      <c r="C126" s="52" t="str">
        <f>IF('વિદ્યાર્થી માહિતી'!C124="","",'વિદ્યાર્થી માહિતી'!C124)</f>
        <v/>
      </c>
      <c r="D126" s="42" t="str">
        <f>IF('વિદ્યાર્થી માહિતી'!C124="","",'વિદ્યાર્થી માહિતી'!I124)</f>
        <v/>
      </c>
      <c r="E126" s="34"/>
      <c r="F126" s="34"/>
      <c r="G126" s="34"/>
      <c r="H126" s="34"/>
      <c r="I126" s="34"/>
      <c r="J126" s="34"/>
      <c r="K126" s="34"/>
      <c r="L126" s="235"/>
      <c r="M126" s="242" t="str">
        <f t="shared" si="6"/>
        <v/>
      </c>
      <c r="N126" s="242" t="str">
        <f t="shared" si="6"/>
        <v/>
      </c>
      <c r="O126" s="242" t="str">
        <f t="shared" si="6"/>
        <v/>
      </c>
      <c r="P126" s="242" t="str">
        <f t="shared" si="6"/>
        <v/>
      </c>
      <c r="Q126" s="242" t="str">
        <f t="shared" si="6"/>
        <v/>
      </c>
      <c r="R126" s="242" t="str">
        <f t="shared" si="6"/>
        <v/>
      </c>
      <c r="S126" s="242" t="str">
        <f t="shared" si="5"/>
        <v/>
      </c>
    </row>
    <row r="127" spans="1:19" ht="19.5" customHeight="1" x14ac:dyDescent="0.2">
      <c r="A127" s="41" t="str">
        <f>IF('વિદ્યાર્થી માહિતી'!A125="","",'વિદ્યાર્થી માહિતી'!A125)</f>
        <v/>
      </c>
      <c r="B127" s="41" t="str">
        <f>IF('વિદ્યાર્થી માહિતી'!B125="","",'વિદ્યાર્થી માહિતી'!B125)</f>
        <v/>
      </c>
      <c r="C127" s="52" t="str">
        <f>IF('વિદ્યાર્થી માહિતી'!C125="","",'વિદ્યાર્થી માહિતી'!C125)</f>
        <v/>
      </c>
      <c r="D127" s="42" t="str">
        <f>IF('વિદ્યાર્થી માહિતી'!C125="","",'વિદ્યાર્થી માહિતી'!I125)</f>
        <v/>
      </c>
      <c r="E127" s="34"/>
      <c r="F127" s="34"/>
      <c r="G127" s="34"/>
      <c r="H127" s="34"/>
      <c r="I127" s="34"/>
      <c r="J127" s="34"/>
      <c r="K127" s="34"/>
      <c r="L127" s="235"/>
      <c r="M127" s="242" t="str">
        <f t="shared" si="6"/>
        <v/>
      </c>
      <c r="N127" s="242" t="str">
        <f t="shared" si="6"/>
        <v/>
      </c>
      <c r="O127" s="242" t="str">
        <f t="shared" si="6"/>
        <v/>
      </c>
      <c r="P127" s="242" t="str">
        <f t="shared" si="6"/>
        <v/>
      </c>
      <c r="Q127" s="242" t="str">
        <f t="shared" si="6"/>
        <v/>
      </c>
      <c r="R127" s="242" t="str">
        <f t="shared" si="6"/>
        <v/>
      </c>
      <c r="S127" s="242" t="str">
        <f t="shared" si="5"/>
        <v/>
      </c>
    </row>
    <row r="128" spans="1:19" ht="19.5" customHeight="1" x14ac:dyDescent="0.2">
      <c r="A128" s="41" t="str">
        <f>IF('વિદ્યાર્થી માહિતી'!A126="","",'વિદ્યાર્થી માહિતી'!A126)</f>
        <v/>
      </c>
      <c r="B128" s="41" t="str">
        <f>IF('વિદ્યાર્થી માહિતી'!B126="","",'વિદ્યાર્થી માહિતી'!B126)</f>
        <v/>
      </c>
      <c r="C128" s="52" t="str">
        <f>IF('વિદ્યાર્થી માહિતી'!C126="","",'વિદ્યાર્થી માહિતી'!C126)</f>
        <v/>
      </c>
      <c r="D128" s="42" t="str">
        <f>IF('વિદ્યાર્થી માહિતી'!C126="","",'વિદ્યાર્થી માહિતી'!I126)</f>
        <v/>
      </c>
      <c r="E128" s="34"/>
      <c r="F128" s="34"/>
      <c r="G128" s="34"/>
      <c r="H128" s="34"/>
      <c r="I128" s="34"/>
      <c r="J128" s="34"/>
      <c r="K128" s="34"/>
      <c r="L128" s="235"/>
      <c r="M128" s="242" t="str">
        <f t="shared" si="6"/>
        <v/>
      </c>
      <c r="N128" s="242" t="str">
        <f t="shared" si="6"/>
        <v/>
      </c>
      <c r="O128" s="242" t="str">
        <f t="shared" si="6"/>
        <v/>
      </c>
      <c r="P128" s="242" t="str">
        <f t="shared" si="6"/>
        <v/>
      </c>
      <c r="Q128" s="242" t="str">
        <f t="shared" si="6"/>
        <v/>
      </c>
      <c r="R128" s="242" t="str">
        <f t="shared" si="6"/>
        <v/>
      </c>
      <c r="S128" s="242" t="str">
        <f t="shared" si="5"/>
        <v/>
      </c>
    </row>
    <row r="129" spans="1:19" ht="19.5" customHeight="1" x14ac:dyDescent="0.2">
      <c r="A129" s="41" t="str">
        <f>IF('વિદ્યાર્થી માહિતી'!A127="","",'વિદ્યાર્થી માહિતી'!A127)</f>
        <v/>
      </c>
      <c r="B129" s="41" t="str">
        <f>IF('વિદ્યાર્થી માહિતી'!B127="","",'વિદ્યાર્થી માહિતી'!B127)</f>
        <v/>
      </c>
      <c r="C129" s="52" t="str">
        <f>IF('વિદ્યાર્થી માહિતી'!C127="","",'વિદ્યાર્થી માહિતી'!C127)</f>
        <v/>
      </c>
      <c r="D129" s="42" t="str">
        <f>IF('વિદ્યાર્થી માહિતી'!C127="","",'વિદ્યાર્થી માહિતી'!I127)</f>
        <v/>
      </c>
      <c r="E129" s="34"/>
      <c r="F129" s="34"/>
      <c r="G129" s="34"/>
      <c r="H129" s="34"/>
      <c r="I129" s="34"/>
      <c r="J129" s="34"/>
      <c r="K129" s="34"/>
      <c r="L129" s="235"/>
      <c r="M129" s="242" t="str">
        <f t="shared" si="6"/>
        <v/>
      </c>
      <c r="N129" s="242" t="str">
        <f t="shared" si="6"/>
        <v/>
      </c>
      <c r="O129" s="242" t="str">
        <f t="shared" si="6"/>
        <v/>
      </c>
      <c r="P129" s="242" t="str">
        <f t="shared" si="6"/>
        <v/>
      </c>
      <c r="Q129" s="242" t="str">
        <f t="shared" si="6"/>
        <v/>
      </c>
      <c r="R129" s="242" t="str">
        <f t="shared" si="6"/>
        <v/>
      </c>
      <c r="S129" s="242" t="str">
        <f t="shared" si="5"/>
        <v/>
      </c>
    </row>
    <row r="130" spans="1:19" ht="19.5" customHeight="1" x14ac:dyDescent="0.2">
      <c r="A130" s="41" t="str">
        <f>IF('વિદ્યાર્થી માહિતી'!A128="","",'વિદ્યાર્થી માહિતી'!A128)</f>
        <v/>
      </c>
      <c r="B130" s="41" t="str">
        <f>IF('વિદ્યાર્થી માહિતી'!B128="","",'વિદ્યાર્થી માહિતી'!B128)</f>
        <v/>
      </c>
      <c r="C130" s="52" t="str">
        <f>IF('વિદ્યાર્થી માહિતી'!C128="","",'વિદ્યાર્થી માહિતી'!C128)</f>
        <v/>
      </c>
      <c r="D130" s="42" t="str">
        <f>IF('વિદ્યાર્થી માહિતી'!C128="","",'વિદ્યાર્થી માહિતી'!I128)</f>
        <v/>
      </c>
      <c r="E130" s="34"/>
      <c r="F130" s="34"/>
      <c r="G130" s="34"/>
      <c r="H130" s="34"/>
      <c r="I130" s="34"/>
      <c r="J130" s="34"/>
      <c r="K130" s="34"/>
      <c r="L130" s="235"/>
      <c r="M130" s="242" t="str">
        <f t="shared" si="6"/>
        <v/>
      </c>
      <c r="N130" s="242" t="str">
        <f t="shared" si="6"/>
        <v/>
      </c>
      <c r="O130" s="242" t="str">
        <f t="shared" si="6"/>
        <v/>
      </c>
      <c r="P130" s="242" t="str">
        <f t="shared" si="6"/>
        <v/>
      </c>
      <c r="Q130" s="242" t="str">
        <f t="shared" si="6"/>
        <v/>
      </c>
      <c r="R130" s="242" t="str">
        <f t="shared" si="6"/>
        <v/>
      </c>
      <c r="S130" s="242" t="str">
        <f t="shared" si="5"/>
        <v/>
      </c>
    </row>
    <row r="131" spans="1:19" ht="19.5" customHeight="1" x14ac:dyDescent="0.2">
      <c r="A131" s="41" t="str">
        <f>IF('વિદ્યાર્થી માહિતી'!A129="","",'વિદ્યાર્થી માહિતી'!A129)</f>
        <v/>
      </c>
      <c r="B131" s="41" t="str">
        <f>IF('વિદ્યાર્થી માહિતી'!B129="","",'વિદ્યાર્થી માહિતી'!B129)</f>
        <v/>
      </c>
      <c r="C131" s="52" t="str">
        <f>IF('વિદ્યાર્થી માહિતી'!C129="","",'વિદ્યાર્થી માહિતી'!C129)</f>
        <v/>
      </c>
      <c r="D131" s="42" t="str">
        <f>IF('વિદ્યાર્થી માહિતી'!C129="","",'વિદ્યાર્થી માહિતી'!I129)</f>
        <v/>
      </c>
      <c r="E131" s="34"/>
      <c r="F131" s="34"/>
      <c r="G131" s="34"/>
      <c r="H131" s="34"/>
      <c r="I131" s="34"/>
      <c r="J131" s="34"/>
      <c r="K131" s="34"/>
      <c r="L131" s="235"/>
      <c r="M131" s="242" t="str">
        <f t="shared" si="6"/>
        <v/>
      </c>
      <c r="N131" s="242" t="str">
        <f t="shared" si="6"/>
        <v/>
      </c>
      <c r="O131" s="242" t="str">
        <f t="shared" si="6"/>
        <v/>
      </c>
      <c r="P131" s="242" t="str">
        <f t="shared" si="6"/>
        <v/>
      </c>
      <c r="Q131" s="242" t="str">
        <f t="shared" si="6"/>
        <v/>
      </c>
      <c r="R131" s="242" t="str">
        <f t="shared" si="6"/>
        <v/>
      </c>
      <c r="S131" s="242" t="str">
        <f t="shared" si="5"/>
        <v/>
      </c>
    </row>
    <row r="132" spans="1:19" ht="19.5" customHeight="1" x14ac:dyDescent="0.2">
      <c r="A132" s="41" t="str">
        <f>IF('વિદ્યાર્થી માહિતી'!A130="","",'વિદ્યાર્થી માહિતી'!A130)</f>
        <v/>
      </c>
      <c r="B132" s="41" t="str">
        <f>IF('વિદ્યાર્થી માહિતી'!B130="","",'વિદ્યાર્થી માહિતી'!B130)</f>
        <v/>
      </c>
      <c r="C132" s="52" t="str">
        <f>IF('વિદ્યાર્થી માહિતી'!C130="","",'વિદ્યાર્થી માહિતી'!C130)</f>
        <v/>
      </c>
      <c r="D132" s="42" t="str">
        <f>IF('વિદ્યાર્થી માહિતી'!C130="","",'વિદ્યાર્થી માહિતી'!I130)</f>
        <v/>
      </c>
      <c r="E132" s="34"/>
      <c r="F132" s="34"/>
      <c r="G132" s="34"/>
      <c r="H132" s="34"/>
      <c r="I132" s="34"/>
      <c r="J132" s="34"/>
      <c r="K132" s="34"/>
      <c r="L132" s="235"/>
      <c r="M132" s="242" t="str">
        <f t="shared" si="6"/>
        <v/>
      </c>
      <c r="N132" s="242" t="str">
        <f t="shared" si="6"/>
        <v/>
      </c>
      <c r="O132" s="242" t="str">
        <f t="shared" si="6"/>
        <v/>
      </c>
      <c r="P132" s="242" t="str">
        <f t="shared" si="6"/>
        <v/>
      </c>
      <c r="Q132" s="242" t="str">
        <f t="shared" si="6"/>
        <v/>
      </c>
      <c r="R132" s="242" t="str">
        <f t="shared" si="6"/>
        <v/>
      </c>
      <c r="S132" s="242" t="str">
        <f t="shared" si="5"/>
        <v/>
      </c>
    </row>
    <row r="133" spans="1:19" ht="19.5" customHeight="1" x14ac:dyDescent="0.2">
      <c r="A133" s="41" t="str">
        <f>IF('વિદ્યાર્થી માહિતી'!A131="","",'વિદ્યાર્થી માહિતી'!A131)</f>
        <v/>
      </c>
      <c r="B133" s="41" t="str">
        <f>IF('વિદ્યાર્થી માહિતી'!B131="","",'વિદ્યાર્થી માહિતી'!B131)</f>
        <v/>
      </c>
      <c r="C133" s="52" t="str">
        <f>IF('વિદ્યાર્થી માહિતી'!C131="","",'વિદ્યાર્થી માહિતી'!C131)</f>
        <v/>
      </c>
      <c r="D133" s="42" t="str">
        <f>IF('વિદ્યાર્થી માહિતી'!C131="","",'વિદ્યાર્થી માહિતી'!I131)</f>
        <v/>
      </c>
      <c r="E133" s="34"/>
      <c r="F133" s="34"/>
      <c r="G133" s="34"/>
      <c r="H133" s="34"/>
      <c r="I133" s="34"/>
      <c r="J133" s="34"/>
      <c r="K133" s="34"/>
      <c r="L133" s="235"/>
      <c r="M133" s="242" t="str">
        <f t="shared" si="6"/>
        <v/>
      </c>
      <c r="N133" s="242" t="str">
        <f t="shared" si="6"/>
        <v/>
      </c>
      <c r="O133" s="242" t="str">
        <f t="shared" si="6"/>
        <v/>
      </c>
      <c r="P133" s="242" t="str">
        <f t="shared" si="6"/>
        <v/>
      </c>
      <c r="Q133" s="242" t="str">
        <f t="shared" si="6"/>
        <v/>
      </c>
      <c r="R133" s="242" t="str">
        <f t="shared" si="6"/>
        <v/>
      </c>
      <c r="S133" s="242" t="str">
        <f t="shared" si="5"/>
        <v/>
      </c>
    </row>
    <row r="134" spans="1:19" ht="19.5" customHeight="1" x14ac:dyDescent="0.2">
      <c r="A134" s="41" t="str">
        <f>IF('વિદ્યાર્થી માહિતી'!A132="","",'વિદ્યાર્થી માહિતી'!A132)</f>
        <v/>
      </c>
      <c r="B134" s="41" t="str">
        <f>IF('વિદ્યાર્થી માહિતી'!B132="","",'વિદ્યાર્થી માહિતી'!B132)</f>
        <v/>
      </c>
      <c r="C134" s="52" t="str">
        <f>IF('વિદ્યાર્થી માહિતી'!C132="","",'વિદ્યાર્થી માહિતી'!C132)</f>
        <v/>
      </c>
      <c r="D134" s="42" t="str">
        <f>IF('વિદ્યાર્થી માહિતી'!C132="","",'વિદ્યાર્થી માહિતી'!I132)</f>
        <v/>
      </c>
      <c r="E134" s="34"/>
      <c r="F134" s="34"/>
      <c r="G134" s="34"/>
      <c r="H134" s="34"/>
      <c r="I134" s="34"/>
      <c r="J134" s="34"/>
      <c r="K134" s="34"/>
      <c r="L134" s="235"/>
      <c r="M134" s="242" t="str">
        <f t="shared" si="6"/>
        <v/>
      </c>
      <c r="N134" s="242" t="str">
        <f t="shared" si="6"/>
        <v/>
      </c>
      <c r="O134" s="242" t="str">
        <f t="shared" si="6"/>
        <v/>
      </c>
      <c r="P134" s="242" t="str">
        <f t="shared" si="6"/>
        <v/>
      </c>
      <c r="Q134" s="242" t="str">
        <f t="shared" si="6"/>
        <v/>
      </c>
      <c r="R134" s="242" t="str">
        <f t="shared" si="6"/>
        <v/>
      </c>
      <c r="S134" s="242" t="str">
        <f t="shared" si="5"/>
        <v/>
      </c>
    </row>
    <row r="135" spans="1:19" ht="19.5" customHeight="1" x14ac:dyDescent="0.2">
      <c r="A135" s="41" t="str">
        <f>IF('વિદ્યાર્થી માહિતી'!A133="","",'વિદ્યાર્થી માહિતી'!A133)</f>
        <v/>
      </c>
      <c r="B135" s="41" t="str">
        <f>IF('વિદ્યાર્થી માહિતી'!B133="","",'વિદ્યાર્થી માહિતી'!B133)</f>
        <v/>
      </c>
      <c r="C135" s="52" t="str">
        <f>IF('વિદ્યાર્થી માહિતી'!C133="","",'વિદ્યાર્થી માહિતી'!C133)</f>
        <v/>
      </c>
      <c r="D135" s="42" t="str">
        <f>IF('વિદ્યાર્થી માહિતી'!C133="","",'વિદ્યાર્થી માહિતી'!I133)</f>
        <v/>
      </c>
      <c r="E135" s="34"/>
      <c r="F135" s="34"/>
      <c r="G135" s="34"/>
      <c r="H135" s="34"/>
      <c r="I135" s="34"/>
      <c r="J135" s="34"/>
      <c r="K135" s="34"/>
      <c r="L135" s="235"/>
      <c r="M135" s="242" t="str">
        <f t="shared" si="6"/>
        <v/>
      </c>
      <c r="N135" s="242" t="str">
        <f t="shared" si="6"/>
        <v/>
      </c>
      <c r="O135" s="242" t="str">
        <f t="shared" si="6"/>
        <v/>
      </c>
      <c r="P135" s="242" t="str">
        <f t="shared" si="6"/>
        <v/>
      </c>
      <c r="Q135" s="242" t="str">
        <f t="shared" si="6"/>
        <v/>
      </c>
      <c r="R135" s="242" t="str">
        <f t="shared" si="6"/>
        <v/>
      </c>
      <c r="S135" s="242" t="str">
        <f t="shared" si="5"/>
        <v/>
      </c>
    </row>
  </sheetData>
  <sheetProtection password="CC35" sheet="1" scenarios="1" formatCells="0" formatColumns="0" formatRows="0" selectLockedCells="1"/>
  <mergeCells count="6">
    <mergeCell ref="M1:S1"/>
    <mergeCell ref="D2:D3"/>
    <mergeCell ref="A1:B1"/>
    <mergeCell ref="C1:E1"/>
    <mergeCell ref="F1:H1"/>
    <mergeCell ref="J1:K1"/>
  </mergeCells>
  <conditionalFormatting sqref="D4:D135">
    <cfRule type="cellIs" dxfId="45" priority="5" operator="equal">
      <formula>"LEFT"</formula>
    </cfRule>
    <cfRule type="cellIs" dxfId="44" priority="6" operator="equal">
      <formula>"YES"</formula>
    </cfRule>
  </conditionalFormatting>
  <conditionalFormatting sqref="E4:L135">
    <cfRule type="cellIs" dxfId="43" priority="4" operator="equal">
      <formula>"AB"</formula>
    </cfRule>
  </conditionalFormatting>
  <conditionalFormatting sqref="E4:S135">
    <cfRule type="cellIs" dxfId="42" priority="1" operator="equal">
      <formula>"LEFT"</formula>
    </cfRule>
  </conditionalFormatting>
  <conditionalFormatting sqref="M4:S135">
    <cfRule type="cellIs" dxfId="41" priority="2" operator="equal">
      <formula>"AB"</formula>
    </cfRule>
  </conditionalFormatting>
  <dataValidations count="1">
    <dataValidation type="list" allowBlank="1" showInputMessage="1" showErrorMessage="1" sqref="E4:K135" xr:uid="{00000000-0002-0000-0600-000000000000}">
      <formula1>$V$3:$V$30</formula1>
    </dataValidation>
  </dataValidations>
  <pageMargins left="0.55000000000000004" right="0.4" top="0.38" bottom="0.36" header="0.3" footer="0.3"/>
  <pageSetup paperSize="9" orientation="portrait" blackAndWhite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R104"/>
  <sheetViews>
    <sheetView workbookViewId="0">
      <pane ySplit="4" topLeftCell="A5" activePane="bottomLeft" state="frozen"/>
      <selection pane="bottomLeft" activeCell="J18" sqref="J18"/>
    </sheetView>
  </sheetViews>
  <sheetFormatPr defaultColWidth="9.14453125" defaultRowHeight="15" x14ac:dyDescent="0.2"/>
  <cols>
    <col min="1" max="1" width="4.16796875" style="25" customWidth="1"/>
    <col min="2" max="2" width="6.58984375" style="25" customWidth="1"/>
    <col min="3" max="3" width="23.67578125" style="25" customWidth="1"/>
    <col min="4" max="4" width="7.3984375" style="25" hidden="1" customWidth="1"/>
    <col min="5" max="5" width="6.3203125" style="25" customWidth="1"/>
    <col min="6" max="12" width="4.83984375" style="25" customWidth="1"/>
    <col min="13" max="13" width="6.45703125" style="25" customWidth="1"/>
    <col min="14" max="14" width="6.3203125" style="25" customWidth="1"/>
    <col min="15" max="15" width="5.24609375" style="25" hidden="1" customWidth="1"/>
    <col min="16" max="16" width="5.24609375" style="30" customWidth="1"/>
    <col min="17" max="17" width="9.14453125" style="25" hidden="1" customWidth="1"/>
    <col min="18" max="18" width="7.12890625" style="25" customWidth="1"/>
    <col min="19" max="19" width="14.2578125" style="25" customWidth="1"/>
    <col min="20" max="37" width="3.2265625" style="25" customWidth="1"/>
    <col min="38" max="40" width="5.37890625" style="25" customWidth="1"/>
    <col min="41" max="42" width="9.14453125" style="25"/>
    <col min="43" max="43" width="9.14453125" style="25" customWidth="1"/>
    <col min="44" max="44" width="6.1875" style="25" customWidth="1"/>
    <col min="45" max="45" width="9.14453125" style="25" customWidth="1"/>
    <col min="46" max="16384" width="9.14453125" style="25"/>
  </cols>
  <sheetData>
    <row r="1" spans="1:44" ht="18.75" customHeight="1" thickBot="1" x14ac:dyDescent="0.25">
      <c r="A1" s="433" t="s">
        <v>0</v>
      </c>
      <c r="B1" s="433"/>
      <c r="C1" s="434" t="str">
        <f>શાળા!B1</f>
        <v xml:space="preserve">શ્રી જનકપુરી વિદ્યાલય 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4" ht="31.5" customHeight="1" x14ac:dyDescent="0.2">
      <c r="A2" s="26"/>
      <c r="B2" s="27"/>
      <c r="C2" s="436" t="s">
        <v>130</v>
      </c>
      <c r="D2" s="436"/>
      <c r="E2" s="436"/>
      <c r="F2" s="436"/>
      <c r="G2" s="436"/>
      <c r="H2" s="436"/>
      <c r="I2" s="27"/>
      <c r="J2" s="27" t="s">
        <v>30</v>
      </c>
      <c r="K2" s="440" t="str">
        <f>શાળા!B6</f>
        <v>2023-24</v>
      </c>
      <c r="L2" s="441"/>
      <c r="M2" s="28" t="s">
        <v>4</v>
      </c>
      <c r="N2" s="243" t="str">
        <f>શાળા!B4</f>
        <v>9-A</v>
      </c>
      <c r="O2" s="286" t="str">
        <f>શાળા!B4</f>
        <v>9-A</v>
      </c>
    </row>
    <row r="3" spans="1:44" ht="51.75" customHeight="1" x14ac:dyDescent="0.2">
      <c r="A3" s="437" t="s">
        <v>27</v>
      </c>
      <c r="B3" s="438"/>
      <c r="C3" s="439"/>
      <c r="D3" s="444" t="s">
        <v>102</v>
      </c>
      <c r="E3" s="425" t="s">
        <v>125</v>
      </c>
      <c r="F3" s="283" t="str">
        <f>શાળા!A9</f>
        <v xml:space="preserve">ગુજરાતી </v>
      </c>
      <c r="G3" s="283" t="str">
        <f>શાળા!A10</f>
        <v xml:space="preserve">અંગ્રેજી </v>
      </c>
      <c r="H3" s="283" t="str">
        <f>શાળા!A11</f>
        <v xml:space="preserve">હિન્દી </v>
      </c>
      <c r="I3" s="283" t="str">
        <f>શાળા!A12</f>
        <v>સંસ્કૃત</v>
      </c>
      <c r="J3" s="283" t="str">
        <f>શાળા!A13</f>
        <v>ગણીત</v>
      </c>
      <c r="K3" s="283" t="str">
        <f>શાળા!A14</f>
        <v xml:space="preserve">વિજ્ઞાન </v>
      </c>
      <c r="L3" s="283" t="str">
        <f>શાળા!A15</f>
        <v xml:space="preserve">સામાજિક વિજ્ઞાન </v>
      </c>
      <c r="M3" s="442"/>
      <c r="N3" s="443"/>
      <c r="O3" s="443"/>
      <c r="P3" s="443"/>
      <c r="S3" s="435" t="s">
        <v>118</v>
      </c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</row>
    <row r="4" spans="1:44" ht="29.25" customHeight="1" x14ac:dyDescent="0.2">
      <c r="A4" s="75" t="s">
        <v>20</v>
      </c>
      <c r="B4" s="75" t="s">
        <v>28</v>
      </c>
      <c r="C4" s="75" t="s">
        <v>22</v>
      </c>
      <c r="D4" s="445"/>
      <c r="E4" s="426"/>
      <c r="F4" s="147" t="s">
        <v>71</v>
      </c>
      <c r="G4" s="147" t="s">
        <v>71</v>
      </c>
      <c r="H4" s="147" t="s">
        <v>71</v>
      </c>
      <c r="I4" s="147" t="s">
        <v>71</v>
      </c>
      <c r="J4" s="147" t="s">
        <v>71</v>
      </c>
      <c r="K4" s="147" t="s">
        <v>71</v>
      </c>
      <c r="L4" s="147" t="s">
        <v>71</v>
      </c>
      <c r="M4" s="50" t="s">
        <v>32</v>
      </c>
      <c r="N4" s="33" t="s">
        <v>62</v>
      </c>
      <c r="O4" s="33" t="s">
        <v>33</v>
      </c>
      <c r="P4" s="166" t="s">
        <v>124</v>
      </c>
      <c r="R4" s="173" t="s">
        <v>57</v>
      </c>
      <c r="S4" s="448" t="s">
        <v>114</v>
      </c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</row>
    <row r="5" spans="1:44" ht="23.25" customHeight="1" x14ac:dyDescent="0.25">
      <c r="A5" s="41">
        <f>IF('વિદ્યાર્થી માહિતી'!A2="","",'વિદ્યાર્થી માહિતી'!A2)</f>
        <v>1</v>
      </c>
      <c r="B5" s="41">
        <f>IF('વિદ્યાર્થી માહિતી'!B2="","",'વિદ્યાર્થી માહિતી'!B2)</f>
        <v>901</v>
      </c>
      <c r="C5" s="42" t="str">
        <f>IF('વિદ્યાર્થી માહિતી'!C2="","",'વિદ્યાર્થી માહિતી'!C2)</f>
        <v xml:space="preserve">પઠાણ ઇમ્તિયાજ હનીફખાન </v>
      </c>
      <c r="D5" s="42" t="str">
        <f>IF('વિદ્યાર્થી માહિતી'!C2="","",'વિદ્યાર્થી માહિતી'!G2)</f>
        <v>MALE</v>
      </c>
      <c r="E5" s="42" t="str">
        <f>IF('વિદ્યાર્થી માહિતી'!C2="","",'વિદ્યાર્થી માહિતી'!I2)</f>
        <v>YES</v>
      </c>
      <c r="F5" s="34">
        <v>10</v>
      </c>
      <c r="G5" s="34">
        <v>11</v>
      </c>
      <c r="H5" s="34">
        <v>12</v>
      </c>
      <c r="I5" s="34">
        <v>13</v>
      </c>
      <c r="J5" s="34">
        <v>14</v>
      </c>
      <c r="K5" s="34">
        <v>15</v>
      </c>
      <c r="L5" s="34">
        <v>16</v>
      </c>
      <c r="M5" s="148">
        <f>IF(C5="","",SUM(F5:L5))</f>
        <v>91</v>
      </c>
      <c r="N5" s="149" t="str">
        <f>IF(C5="","",IF(E5="LEFT","NA",IF(OR(F5="AB",G5="AB",H5="AB",I5="AB",J5="AB",K5="AB",L5="AB"),"NA",IF(F5&lt;17,"નાપાસ",IF(G5&lt;17,"નાપાસ",IF(H5&lt;17,"નાપાસ",IF(I5&lt;17,"નાપાસ",IF(J5&lt;17,"નાપાસ",IF(K5&lt;17,"નાપાસ",IF(L5&lt;17,"નાપાસ","પાસ"))))))))))</f>
        <v>નાપાસ</v>
      </c>
      <c r="O5" s="43" t="str">
        <f>IF(N5="પાસ",M5,"")</f>
        <v/>
      </c>
      <c r="P5" s="129" t="str">
        <f>IF(C5="","",IF(O5="","NA",RANK(O5,$O$5:$O$104,0)))</f>
        <v>NA</v>
      </c>
      <c r="Q5" s="45" t="str">
        <f>IF('વિદ્યાર્થી માહિતી'!C2="","",'વિદ્યાર્થી માહિતી'!G2)</f>
        <v>MALE</v>
      </c>
      <c r="R5" s="244" t="str">
        <f>IF(C5="","",IF(N5="નાપાસ","NA",(M5*2/7)))</f>
        <v>NA</v>
      </c>
      <c r="S5" s="508" t="s">
        <v>53</v>
      </c>
      <c r="T5" s="460" t="s">
        <v>127</v>
      </c>
      <c r="U5" s="460"/>
      <c r="V5" s="460"/>
      <c r="W5" s="467" t="s">
        <v>126</v>
      </c>
      <c r="X5" s="468"/>
      <c r="Y5" s="469"/>
      <c r="Z5" s="453" t="s">
        <v>104</v>
      </c>
      <c r="AA5" s="454"/>
      <c r="AB5" s="455"/>
      <c r="AC5" s="456" t="s">
        <v>105</v>
      </c>
      <c r="AD5" s="457"/>
      <c r="AE5" s="458"/>
      <c r="AF5" s="464" t="s">
        <v>122</v>
      </c>
      <c r="AG5" s="465"/>
      <c r="AH5" s="466"/>
      <c r="AI5" s="461" t="s">
        <v>123</v>
      </c>
      <c r="AJ5" s="462"/>
      <c r="AK5" s="463"/>
      <c r="AL5" s="459" t="s">
        <v>113</v>
      </c>
      <c r="AM5" s="459"/>
      <c r="AN5" s="459"/>
      <c r="AR5" s="25" t="s">
        <v>122</v>
      </c>
    </row>
    <row r="6" spans="1:44" ht="23.25" customHeight="1" x14ac:dyDescent="0.2">
      <c r="A6" s="41">
        <f>IF('વિદ્યાર્થી માહિતી'!A3="","",'વિદ્યાર્થી માહિતી'!A3)</f>
        <v>2</v>
      </c>
      <c r="B6" s="41">
        <f>IF('વિદ્યાર્થી માહિતી'!B3="","",'વિદ્યાર્થી માહિતી'!B3)</f>
        <v>902</v>
      </c>
      <c r="C6" s="42" t="str">
        <f>IF('વિદ્યાર્થી માહિતી'!C3="","",'વિદ્યાર્થી માહિતી'!C3)</f>
        <v xml:space="preserve">મેરામણ ગરેજા </v>
      </c>
      <c r="D6" s="42" t="str">
        <f>IF('વિદ્યાર્થી માહિતી'!C3="","",'વિદ્યાર્થી માહિતી'!G3)</f>
        <v>MALE</v>
      </c>
      <c r="E6" s="42" t="str">
        <f>IF('વિદ્યાર્થી માહિતી'!C3="","",'વિદ્યાર્થી માહિતી'!I3)</f>
        <v>YES</v>
      </c>
      <c r="F6" s="34">
        <v>44</v>
      </c>
      <c r="G6" s="34">
        <v>43</v>
      </c>
      <c r="H6" s="34">
        <v>40</v>
      </c>
      <c r="I6" s="34">
        <v>40</v>
      </c>
      <c r="J6" s="34">
        <v>44</v>
      </c>
      <c r="K6" s="34">
        <v>45</v>
      </c>
      <c r="L6" s="34">
        <v>45</v>
      </c>
      <c r="M6" s="148">
        <f t="shared" ref="M6:M69" si="0">IF(C6="","",SUM(F6:L6))</f>
        <v>301</v>
      </c>
      <c r="N6" s="149" t="str">
        <f t="shared" ref="N6:N69" si="1">IF(C6="","",IF(E6="LEFT","NA",IF(OR(F6="AB",G6="AB",H6="AB",I6="AB",J6="AB",K6="AB",L6="AB"),"NA",IF(F6&lt;17,"નાપાસ",IF(G6&lt;17,"નાપાસ",IF(H6&lt;17,"નાપાસ",IF(I6&lt;17,"નાપાસ",IF(J6&lt;17,"નાપાસ",IF(K6&lt;17,"નાપાસ",IF(L6&lt;17,"નાપાસ","પાસ"))))))))))</f>
        <v>પાસ</v>
      </c>
      <c r="O6" s="43">
        <f t="shared" ref="O6:O69" si="2">IF(N6="પાસ",M6,"")</f>
        <v>301</v>
      </c>
      <c r="P6" s="129">
        <f t="shared" ref="P6:P69" si="3">IF(C6="","",IF(O6="","NA",RANK(O6,$O$5:$O$104,0)))</f>
        <v>1</v>
      </c>
      <c r="Q6" s="45" t="str">
        <f>IF('વિદ્યાર્થી માહિતી'!C3="","",'વિદ્યાર્થી માહિતી'!G3)</f>
        <v>MALE</v>
      </c>
      <c r="R6" s="244">
        <f t="shared" ref="R6:R69" si="4">IF(C6="","",IF(N6="નાપાસ","NA",(M6*2/7)))</f>
        <v>86</v>
      </c>
      <c r="S6" s="509"/>
      <c r="T6" s="155" t="s">
        <v>128</v>
      </c>
      <c r="U6" s="156" t="s">
        <v>129</v>
      </c>
      <c r="V6" s="156" t="s">
        <v>112</v>
      </c>
      <c r="W6" s="154" t="s">
        <v>128</v>
      </c>
      <c r="X6" s="154" t="s">
        <v>129</v>
      </c>
      <c r="Y6" s="154" t="s">
        <v>112</v>
      </c>
      <c r="Z6" s="36" t="s">
        <v>128</v>
      </c>
      <c r="AA6" s="37" t="s">
        <v>129</v>
      </c>
      <c r="AB6" s="37" t="s">
        <v>112</v>
      </c>
      <c r="AC6" s="38" t="s">
        <v>128</v>
      </c>
      <c r="AD6" s="39" t="s">
        <v>129</v>
      </c>
      <c r="AE6" s="40" t="s">
        <v>112</v>
      </c>
      <c r="AF6" s="152" t="s">
        <v>128</v>
      </c>
      <c r="AG6" s="152" t="s">
        <v>129</v>
      </c>
      <c r="AH6" s="152" t="s">
        <v>112</v>
      </c>
      <c r="AI6" s="151" t="s">
        <v>128</v>
      </c>
      <c r="AJ6" s="151" t="s">
        <v>129</v>
      </c>
      <c r="AK6" s="151" t="s">
        <v>112</v>
      </c>
      <c r="AL6" s="35" t="s">
        <v>128</v>
      </c>
      <c r="AM6" s="157" t="s">
        <v>129</v>
      </c>
      <c r="AN6" s="158" t="s">
        <v>112</v>
      </c>
      <c r="AR6" s="25" t="s">
        <v>123</v>
      </c>
    </row>
    <row r="7" spans="1:44" ht="23.25" customHeight="1" x14ac:dyDescent="0.2">
      <c r="A7" s="41">
        <f>IF('વિદ્યાર્થી માહિતી'!A4="","",'વિદ્યાર્થી માહિતી'!A4)</f>
        <v>3</v>
      </c>
      <c r="B7" s="41">
        <f>IF('વિદ્યાર્થી માહિતી'!B4="","",'વિદ્યાર્થી માહિતી'!B4)</f>
        <v>903</v>
      </c>
      <c r="C7" s="42" t="str">
        <f>IF('વિદ્યાર્થી માહિતી'!C4="","",'વિદ્યાર્થી માહિતી'!C4)</f>
        <v xml:space="preserve">અશ્વિન અવૈયા </v>
      </c>
      <c r="D7" s="42" t="str">
        <f>IF('વિદ્યાર્થી માહિતી'!C4="","",'વિદ્યાર્થી માહિતી'!G4)</f>
        <v>MALE</v>
      </c>
      <c r="E7" s="42" t="str">
        <f>IF('વિદ્યાર્થી માહિતી'!C4="","",'વિદ્યાર્થી માહિતી'!I4)</f>
        <v>YES</v>
      </c>
      <c r="F7" s="34">
        <v>32</v>
      </c>
      <c r="G7" s="34">
        <v>25</v>
      </c>
      <c r="H7" s="34">
        <v>33</v>
      </c>
      <c r="I7" s="34">
        <v>30</v>
      </c>
      <c r="J7" s="34">
        <v>18</v>
      </c>
      <c r="K7" s="34">
        <v>22</v>
      </c>
      <c r="L7" s="34">
        <v>26</v>
      </c>
      <c r="M7" s="148">
        <f t="shared" si="0"/>
        <v>186</v>
      </c>
      <c r="N7" s="149" t="str">
        <f t="shared" si="1"/>
        <v>પાસ</v>
      </c>
      <c r="O7" s="43">
        <f t="shared" si="2"/>
        <v>186</v>
      </c>
      <c r="P7" s="129">
        <f t="shared" si="3"/>
        <v>3</v>
      </c>
      <c r="Q7" s="45" t="str">
        <f>IF('વિદ્યાર્થી માહિતી'!C4="","",'વિદ્યાર્થી માહિતી'!G4)</f>
        <v>MALE</v>
      </c>
      <c r="R7" s="244">
        <f t="shared" si="4"/>
        <v>53.142857142857146</v>
      </c>
      <c r="S7" s="172" t="str">
        <f>શાળા!A9</f>
        <v xml:space="preserve">ગુજરાતી </v>
      </c>
      <c r="T7" s="150">
        <f>COUNTIF($Q$5:$Q$104,"MALE")</f>
        <v>3</v>
      </c>
      <c r="U7" s="150">
        <f>COUNTIF($Q$5:$Q$104,"FEMALE")</f>
        <v>2</v>
      </c>
      <c r="V7" s="150">
        <f>T7+U7</f>
        <v>5</v>
      </c>
      <c r="W7" s="153">
        <f>T7-AF7-AI7</f>
        <v>3</v>
      </c>
      <c r="X7" s="153">
        <f>U7-AG7-AJ7</f>
        <v>1</v>
      </c>
      <c r="Y7" s="153">
        <f>W7+X7</f>
        <v>4</v>
      </c>
      <c r="Z7" s="105">
        <f>COUNTIFS($Q$5:$Q$104,"MALE",$F$5:$F$104,"&gt;16")</f>
        <v>2</v>
      </c>
      <c r="AA7" s="105">
        <f>COUNTIFS($Q$5:$Q$104,"FEMALE",$F$5:$F$104,"&gt;16")</f>
        <v>1</v>
      </c>
      <c r="AB7" s="105">
        <f>Z7+AA7</f>
        <v>3</v>
      </c>
      <c r="AC7" s="162">
        <f>COUNTIFS($Q$5:$Q$104,"MALE",$F$5:$F$104,"&lt;17")</f>
        <v>1</v>
      </c>
      <c r="AD7" s="162">
        <f>COUNTIFS($Q$5:$Q$104,"FEMALE",$F$5:$F$104,"&lt;17")</f>
        <v>0</v>
      </c>
      <c r="AE7" s="163">
        <f>AC7+AD7</f>
        <v>1</v>
      </c>
      <c r="AF7" s="164">
        <f>COUNTIFS($Q$5:$Q$104,"MALE",$F$5:$F$104,"LEFT")</f>
        <v>0</v>
      </c>
      <c r="AG7" s="164">
        <f>COUNTIFS($Q$5:$Q$104,"FEMALE",$F$5:$F$104,"LEFT")</f>
        <v>1</v>
      </c>
      <c r="AH7" s="164">
        <f>AF7+AG7</f>
        <v>1</v>
      </c>
      <c r="AI7" s="150">
        <f>COUNTIFS($Q$5:$Q$104,"MALE",$F$5:$F$104,"AB")</f>
        <v>0</v>
      </c>
      <c r="AJ7" s="150">
        <f>COUNTIFS($Q$5:$Q$104,"FEMALE",$F$5:$F$104,"AB")</f>
        <v>0</v>
      </c>
      <c r="AK7" s="150">
        <f>AI7+AJ7</f>
        <v>0</v>
      </c>
      <c r="AL7" s="159">
        <f>Z7*100/W7</f>
        <v>66.666666666666671</v>
      </c>
      <c r="AM7" s="160">
        <f>AA7*100/X7</f>
        <v>100</v>
      </c>
      <c r="AN7" s="161">
        <f>AB7*100/Y7</f>
        <v>75</v>
      </c>
      <c r="AR7" s="146">
        <v>0</v>
      </c>
    </row>
    <row r="8" spans="1:44" ht="23.25" customHeight="1" x14ac:dyDescent="0.2">
      <c r="A8" s="41">
        <f>IF('વિદ્યાર્થી માહિતી'!A5="","",'વિદ્યાર્થી માહિતી'!A5)</f>
        <v>4</v>
      </c>
      <c r="B8" s="41">
        <f>IF('વિદ્યાર્થી માહિતી'!B5="","",'વિદ્યાર્થી માહિતી'!B5)</f>
        <v>904</v>
      </c>
      <c r="C8" s="42" t="str">
        <f>IF('વિદ્યાર્થી માહિતી'!C5="","",'વિદ્યાર્થી માહિતી'!C5)</f>
        <v xml:space="preserve">શાંતિબેન પરમાર </v>
      </c>
      <c r="D8" s="42" t="str">
        <f>IF('વિદ્યાર્થી માહિતી'!C5="","",'વિદ્યાર્થી માહિતી'!G5)</f>
        <v>FEMALE</v>
      </c>
      <c r="E8" s="42" t="str">
        <f>IF('વિદ્યાર્થી માહિતી'!C5="","",'વિદ્યાર્થી માહિતી'!I5)</f>
        <v>LEFT</v>
      </c>
      <c r="F8" s="34" t="s">
        <v>122</v>
      </c>
      <c r="G8" s="34" t="s">
        <v>122</v>
      </c>
      <c r="H8" s="34" t="s">
        <v>122</v>
      </c>
      <c r="I8" s="34" t="s">
        <v>122</v>
      </c>
      <c r="J8" s="34" t="s">
        <v>122</v>
      </c>
      <c r="K8" s="34" t="s">
        <v>122</v>
      </c>
      <c r="L8" s="34" t="s">
        <v>122</v>
      </c>
      <c r="M8" s="148">
        <f t="shared" si="0"/>
        <v>0</v>
      </c>
      <c r="N8" s="149" t="str">
        <f t="shared" si="1"/>
        <v>NA</v>
      </c>
      <c r="O8" s="43" t="str">
        <f t="shared" si="2"/>
        <v/>
      </c>
      <c r="P8" s="129" t="str">
        <f t="shared" si="3"/>
        <v>NA</v>
      </c>
      <c r="Q8" s="45" t="str">
        <f>IF('વિદ્યાર્થી માહિતી'!C5="","",'વિદ્યાર્થી માહિતી'!G5)</f>
        <v>FEMALE</v>
      </c>
      <c r="R8" s="244">
        <f t="shared" si="4"/>
        <v>0</v>
      </c>
      <c r="S8" s="172" t="str">
        <f>શાળા!A10</f>
        <v xml:space="preserve">અંગ્રેજી </v>
      </c>
      <c r="T8" s="150">
        <f t="shared" ref="T8:T13" si="5">COUNTIF($Q$5:$Q$104,"MALE")</f>
        <v>3</v>
      </c>
      <c r="U8" s="150">
        <f t="shared" ref="U8:U13" si="6">COUNTIF($Q$5:$Q$104,"FEMALE")</f>
        <v>2</v>
      </c>
      <c r="V8" s="150">
        <f t="shared" ref="V8:V13" si="7">T8+U8</f>
        <v>5</v>
      </c>
      <c r="W8" s="153">
        <f t="shared" ref="W8:X13" si="8">T8-AF8-AI8</f>
        <v>3</v>
      </c>
      <c r="X8" s="153">
        <f t="shared" si="8"/>
        <v>1</v>
      </c>
      <c r="Y8" s="153">
        <f t="shared" ref="Y8:Y13" si="9">W8+X8</f>
        <v>4</v>
      </c>
      <c r="Z8" s="105">
        <f>COUNTIFS($Q$5:$Q$104,"MALE",$G$5:$G$104,"&gt;16")</f>
        <v>2</v>
      </c>
      <c r="AA8" s="105">
        <f>COUNTIFS($Q$5:$Q$104,"FEMALE",$G$5:$G$104,"&gt;16")</f>
        <v>1</v>
      </c>
      <c r="AB8" s="105">
        <f t="shared" ref="AB8:AB13" si="10">Z8+AA8</f>
        <v>3</v>
      </c>
      <c r="AC8" s="162">
        <f>COUNTIFS($Q$5:$Q$104,"MALE",$G$5:$G$104,"&lt;17")</f>
        <v>1</v>
      </c>
      <c r="AD8" s="162">
        <f>COUNTIFS($Q$5:$Q$104,"FEMALE",$G$5:$G$104,"&lt;17")</f>
        <v>0</v>
      </c>
      <c r="AE8" s="163">
        <f t="shared" ref="AE8:AE13" si="11">AC8+AD8</f>
        <v>1</v>
      </c>
      <c r="AF8" s="164">
        <f>COUNTIFS($Q$5:$Q$104,"MALE",$G$5:$G$104,"LEFT")</f>
        <v>0</v>
      </c>
      <c r="AG8" s="164">
        <f>COUNTIFS($Q$5:$Q$104,"FEMALE",$G$5:$G$104,"LEFT")</f>
        <v>1</v>
      </c>
      <c r="AH8" s="164">
        <f t="shared" ref="AH8:AH13" si="12">AF8+AG8</f>
        <v>1</v>
      </c>
      <c r="AI8" s="150">
        <f>COUNTIFS($Q$5:$Q$104,"MALE",$G$5:$G$104,"AB")</f>
        <v>0</v>
      </c>
      <c r="AJ8" s="150">
        <f>COUNTIFS($Q$5:$Q$104,"FEMALE",$G$5:$G$104,"AB")</f>
        <v>0</v>
      </c>
      <c r="AK8" s="150">
        <f t="shared" ref="AK8:AK13" si="13">AI8+AJ8</f>
        <v>0</v>
      </c>
      <c r="AL8" s="159">
        <f t="shared" ref="AL8:AN13" si="14">Z8*100/W8</f>
        <v>66.666666666666671</v>
      </c>
      <c r="AM8" s="160">
        <f t="shared" si="14"/>
        <v>100</v>
      </c>
      <c r="AN8" s="161">
        <f t="shared" si="14"/>
        <v>75</v>
      </c>
      <c r="AR8" s="146">
        <v>1</v>
      </c>
    </row>
    <row r="9" spans="1:44" ht="23.25" customHeight="1" x14ac:dyDescent="0.2">
      <c r="A9" s="41">
        <f>IF('વિદ્યાર્થી માહિતી'!A6="","",'વિદ્યાર્થી માહિતી'!A6)</f>
        <v>5</v>
      </c>
      <c r="B9" s="41">
        <f>IF('વિદ્યાર્થી માહિતી'!B6="","",'વિદ્યાર્થી માહિતી'!B6)</f>
        <v>905</v>
      </c>
      <c r="C9" s="42" t="str">
        <f>IF('વિદ્યાર્થી માહિતી'!C6="","",'વિદ્યાર્થી માહિતી'!C6)</f>
        <v xml:space="preserve">મૌલીકાબા વાળા </v>
      </c>
      <c r="D9" s="42" t="str">
        <f>IF('વિદ્યાર્થી માહિતી'!C6="","",'વિદ્યાર્થી માહિતી'!G6)</f>
        <v>FEMALE</v>
      </c>
      <c r="E9" s="42" t="str">
        <f>IF('વિદ્યાર્થી માહિતી'!C6="","",'વિદ્યાર્થી માહિતી'!I6)</f>
        <v>YES</v>
      </c>
      <c r="F9" s="34">
        <v>40</v>
      </c>
      <c r="G9" s="34">
        <v>41</v>
      </c>
      <c r="H9" s="34">
        <v>42</v>
      </c>
      <c r="I9" s="34">
        <v>43</v>
      </c>
      <c r="J9" s="34">
        <v>44</v>
      </c>
      <c r="K9" s="34">
        <v>45</v>
      </c>
      <c r="L9" s="34">
        <v>46</v>
      </c>
      <c r="M9" s="148">
        <f t="shared" si="0"/>
        <v>301</v>
      </c>
      <c r="N9" s="149" t="str">
        <f t="shared" si="1"/>
        <v>પાસ</v>
      </c>
      <c r="O9" s="43">
        <f t="shared" si="2"/>
        <v>301</v>
      </c>
      <c r="P9" s="129">
        <f t="shared" si="3"/>
        <v>1</v>
      </c>
      <c r="Q9" s="45" t="str">
        <f>IF('વિદ્યાર્થી માહિતી'!C6="","",'વિદ્યાર્થી માહિતી'!G6)</f>
        <v>FEMALE</v>
      </c>
      <c r="R9" s="244">
        <f t="shared" si="4"/>
        <v>86</v>
      </c>
      <c r="S9" s="172" t="str">
        <f>શાળા!A11</f>
        <v xml:space="preserve">હિન્દી </v>
      </c>
      <c r="T9" s="150">
        <f t="shared" si="5"/>
        <v>3</v>
      </c>
      <c r="U9" s="150">
        <f t="shared" si="6"/>
        <v>2</v>
      </c>
      <c r="V9" s="150">
        <f t="shared" si="7"/>
        <v>5</v>
      </c>
      <c r="W9" s="153">
        <f t="shared" si="8"/>
        <v>3</v>
      </c>
      <c r="X9" s="153">
        <f t="shared" si="8"/>
        <v>1</v>
      </c>
      <c r="Y9" s="153">
        <f t="shared" si="9"/>
        <v>4</v>
      </c>
      <c r="Z9" s="105">
        <f>COUNTIFS($Q$5:$Q$104,"MALE",$H$5:$H$104,"&gt;16")</f>
        <v>2</v>
      </c>
      <c r="AA9" s="105">
        <f>COUNTIFS($Q$5:$Q$104,"FEMALE",$H$5:$H$104,"&gt;16")</f>
        <v>1</v>
      </c>
      <c r="AB9" s="105">
        <f t="shared" si="10"/>
        <v>3</v>
      </c>
      <c r="AC9" s="162">
        <f>COUNTIFS($Q$5:$Q$104,"MALE",$H$5:$H$104,"&lt;17")</f>
        <v>1</v>
      </c>
      <c r="AD9" s="162">
        <f>COUNTIFS($Q$5:$Q$104,"FEMALE",$H$5:$H$104,"&lt;17")</f>
        <v>0</v>
      </c>
      <c r="AE9" s="163">
        <f t="shared" si="11"/>
        <v>1</v>
      </c>
      <c r="AF9" s="164">
        <f>COUNTIFS($Q$5:$Q$104,"MALE",$H$5:$H$104,"LEFT")</f>
        <v>0</v>
      </c>
      <c r="AG9" s="164">
        <f>COUNTIFS($Q$5:$Q$104,"FEMALE",$H$5:$H$104,"LEFT")</f>
        <v>1</v>
      </c>
      <c r="AH9" s="164">
        <f t="shared" si="12"/>
        <v>1</v>
      </c>
      <c r="AI9" s="150">
        <f>COUNTIFS($Q$5:$Q$104,"MALE",$H$5:$H$104,"AB")</f>
        <v>0</v>
      </c>
      <c r="AJ9" s="150">
        <f>COUNTIFS($Q$5:$Q$104,"FEMALE",$H$5:$H$104,"AB")</f>
        <v>0</v>
      </c>
      <c r="AK9" s="150">
        <f t="shared" si="13"/>
        <v>0</v>
      </c>
      <c r="AL9" s="159">
        <f t="shared" si="14"/>
        <v>66.666666666666671</v>
      </c>
      <c r="AM9" s="160">
        <f t="shared" si="14"/>
        <v>100</v>
      </c>
      <c r="AN9" s="161">
        <f t="shared" si="14"/>
        <v>75</v>
      </c>
      <c r="AR9" s="146">
        <v>2</v>
      </c>
    </row>
    <row r="10" spans="1:44" ht="23.25" customHeight="1" x14ac:dyDescent="0.2">
      <c r="A10" s="41">
        <f>IF('વિદ્યાર્થી માહિતી'!A7="","",'વિદ્યાર્થી માહિતી'!A7)</f>
        <v>6</v>
      </c>
      <c r="B10" s="41" t="str">
        <f>IF('વિદ્યાર્થી માહિતી'!B7="","",'વિદ્યાર્થી માહિતી'!B7)</f>
        <v/>
      </c>
      <c r="C10" s="42" t="str">
        <f>IF('વિદ્યાર્થી માહિતી'!C7="","",'વિદ્યાર્થી માહિતી'!C7)</f>
        <v/>
      </c>
      <c r="D10" s="42" t="str">
        <f>IF('વિદ્યાર્થી માહિતી'!C7="","",'વિદ્યાર્થી માહિતી'!G7)</f>
        <v/>
      </c>
      <c r="E10" s="42" t="str">
        <f>IF('વિદ્યાર્થી માહિતી'!C7="","",'વિદ્યાર્થી માહિતી'!I7)</f>
        <v/>
      </c>
      <c r="F10" s="34"/>
      <c r="G10" s="34"/>
      <c r="H10" s="34"/>
      <c r="I10" s="34"/>
      <c r="J10" s="34"/>
      <c r="K10" s="34"/>
      <c r="L10" s="34"/>
      <c r="M10" s="148" t="str">
        <f t="shared" si="0"/>
        <v/>
      </c>
      <c r="N10" s="149" t="str">
        <f t="shared" si="1"/>
        <v/>
      </c>
      <c r="O10" s="43" t="str">
        <f t="shared" si="2"/>
        <v/>
      </c>
      <c r="P10" s="129" t="str">
        <f t="shared" si="3"/>
        <v/>
      </c>
      <c r="Q10" s="45" t="str">
        <f>IF('વિદ્યાર્થી માહિતી'!C7="","",'વિદ્યાર્થી માહિતી'!G7)</f>
        <v/>
      </c>
      <c r="R10" s="244" t="str">
        <f t="shared" si="4"/>
        <v/>
      </c>
      <c r="S10" s="172" t="str">
        <f>શાળા!A12</f>
        <v>સંસ્કૃત</v>
      </c>
      <c r="T10" s="150">
        <f t="shared" si="5"/>
        <v>3</v>
      </c>
      <c r="U10" s="150">
        <f t="shared" si="6"/>
        <v>2</v>
      </c>
      <c r="V10" s="150">
        <f t="shared" si="7"/>
        <v>5</v>
      </c>
      <c r="W10" s="153">
        <f t="shared" si="8"/>
        <v>3</v>
      </c>
      <c r="X10" s="153">
        <f t="shared" si="8"/>
        <v>1</v>
      </c>
      <c r="Y10" s="153">
        <f t="shared" si="9"/>
        <v>4</v>
      </c>
      <c r="Z10" s="105">
        <f>COUNTIFS($Q$5:$Q$104,"MALE",$I$5:$I$104,"&gt;16")</f>
        <v>2</v>
      </c>
      <c r="AA10" s="105">
        <f>COUNTIFS($Q$5:$Q$104,"FEMALE",$I$5:$I$104,"&gt;16")</f>
        <v>1</v>
      </c>
      <c r="AB10" s="105">
        <f t="shared" si="10"/>
        <v>3</v>
      </c>
      <c r="AC10" s="162">
        <f>COUNTIFS($Q$5:$Q$104,"MALE",$I$5:$I$104,"&lt;17")</f>
        <v>1</v>
      </c>
      <c r="AD10" s="162">
        <f>COUNTIFS($Q$5:$Q$104,"FEMALE",$I$5:$I$104,"&lt;17")</f>
        <v>0</v>
      </c>
      <c r="AE10" s="163">
        <f t="shared" si="11"/>
        <v>1</v>
      </c>
      <c r="AF10" s="164">
        <f>COUNTIFS($Q$5:$Q$104,"MALE",$I$5:$I$104,"LEFT")</f>
        <v>0</v>
      </c>
      <c r="AG10" s="164">
        <f>COUNTIFS($Q$5:$Q$104,"FEMALE",$I$5:$I$104,"LEFT")</f>
        <v>1</v>
      </c>
      <c r="AH10" s="164">
        <f t="shared" si="12"/>
        <v>1</v>
      </c>
      <c r="AI10" s="150">
        <f>COUNTIFS($Q$5:$Q$104,"MALE",$I$5:$I$104,"AB")</f>
        <v>0</v>
      </c>
      <c r="AJ10" s="150">
        <f>COUNTIFS($Q$5:$Q$104,"FEMALE",$I$5:$I$104,"AB")</f>
        <v>0</v>
      </c>
      <c r="AK10" s="150">
        <f t="shared" si="13"/>
        <v>0</v>
      </c>
      <c r="AL10" s="159">
        <f t="shared" si="14"/>
        <v>66.666666666666671</v>
      </c>
      <c r="AM10" s="160">
        <f t="shared" si="14"/>
        <v>100</v>
      </c>
      <c r="AN10" s="161">
        <f t="shared" si="14"/>
        <v>75</v>
      </c>
      <c r="AR10" s="146">
        <v>3</v>
      </c>
    </row>
    <row r="11" spans="1:44" ht="23.25" customHeight="1" x14ac:dyDescent="0.2">
      <c r="A11" s="41">
        <f>IF('વિદ્યાર્થી માહિતી'!A8="","",'વિદ્યાર્થી માહિતી'!A8)</f>
        <v>7</v>
      </c>
      <c r="B11" s="41" t="str">
        <f>IF('વિદ્યાર્થી માહિતી'!B8="","",'વિદ્યાર્થી માહિતી'!B8)</f>
        <v/>
      </c>
      <c r="C11" s="42" t="str">
        <f>IF('વિદ્યાર્થી માહિતી'!C8="","",'વિદ્યાર્થી માહિતી'!C8)</f>
        <v/>
      </c>
      <c r="D11" s="42" t="str">
        <f>IF('વિદ્યાર્થી માહિતી'!C8="","",'વિદ્યાર્થી માહિતી'!G8)</f>
        <v/>
      </c>
      <c r="E11" s="42" t="str">
        <f>IF('વિદ્યાર્થી માહિતી'!C8="","",'વિદ્યાર્થી માહિતી'!I8)</f>
        <v/>
      </c>
      <c r="F11" s="34"/>
      <c r="G11" s="34"/>
      <c r="H11" s="34"/>
      <c r="I11" s="34"/>
      <c r="J11" s="34"/>
      <c r="K11" s="34"/>
      <c r="L11" s="34"/>
      <c r="M11" s="148" t="str">
        <f t="shared" si="0"/>
        <v/>
      </c>
      <c r="N11" s="149" t="str">
        <f t="shared" si="1"/>
        <v/>
      </c>
      <c r="O11" s="43" t="str">
        <f t="shared" si="2"/>
        <v/>
      </c>
      <c r="P11" s="129" t="str">
        <f t="shared" si="3"/>
        <v/>
      </c>
      <c r="Q11" s="45" t="str">
        <f>IF('વિદ્યાર્થી માહિતી'!C8="","",'વિદ્યાર્થી માહિતી'!G8)</f>
        <v/>
      </c>
      <c r="R11" s="244" t="str">
        <f t="shared" si="4"/>
        <v/>
      </c>
      <c r="S11" s="172" t="str">
        <f>શાળા!A13</f>
        <v>ગણીત</v>
      </c>
      <c r="T11" s="150">
        <f t="shared" si="5"/>
        <v>3</v>
      </c>
      <c r="U11" s="150">
        <f t="shared" si="6"/>
        <v>2</v>
      </c>
      <c r="V11" s="150">
        <f t="shared" si="7"/>
        <v>5</v>
      </c>
      <c r="W11" s="153">
        <f t="shared" si="8"/>
        <v>3</v>
      </c>
      <c r="X11" s="153">
        <f t="shared" si="8"/>
        <v>1</v>
      </c>
      <c r="Y11" s="153">
        <f t="shared" si="9"/>
        <v>4</v>
      </c>
      <c r="Z11" s="105">
        <f>COUNTIFS($Q$5:$Q$104,"MALE",$J$5:$J$104,"&gt;16")</f>
        <v>2</v>
      </c>
      <c r="AA11" s="105">
        <f>COUNTIFS($Q$5:$Q$104,"FEMALE",$J$5:$J$104,"&gt;16")</f>
        <v>1</v>
      </c>
      <c r="AB11" s="105">
        <f t="shared" si="10"/>
        <v>3</v>
      </c>
      <c r="AC11" s="162">
        <f>COUNTIFS($Q$5:$Q$104,"MALE",$J$5:$J$104,"&lt;17")</f>
        <v>1</v>
      </c>
      <c r="AD11" s="162">
        <f>COUNTIFS($Q$5:$Q$104,"FEMALE",$J$5:$J$104,"&lt;17")</f>
        <v>0</v>
      </c>
      <c r="AE11" s="163">
        <f t="shared" si="11"/>
        <v>1</v>
      </c>
      <c r="AF11" s="164">
        <f>COUNTIFS($Q$5:$Q$104,"MALE",$J$5:$J$104,"LEFT")</f>
        <v>0</v>
      </c>
      <c r="AG11" s="164">
        <f>COUNTIFS($Q$5:$Q$104,"FEMALE",$J$5:$J$104,"LEFT")</f>
        <v>1</v>
      </c>
      <c r="AH11" s="164">
        <f t="shared" si="12"/>
        <v>1</v>
      </c>
      <c r="AI11" s="150">
        <f>COUNTIFS($Q$5:$Q$104,"MALE",$J$5:$J$104,"AB")</f>
        <v>0</v>
      </c>
      <c r="AJ11" s="150">
        <f>COUNTIFS($Q$5:$Q$104,"FEMALE",$J$5:$J$104,"AB")</f>
        <v>0</v>
      </c>
      <c r="AK11" s="150">
        <f t="shared" si="13"/>
        <v>0</v>
      </c>
      <c r="AL11" s="159">
        <f t="shared" si="14"/>
        <v>66.666666666666671</v>
      </c>
      <c r="AM11" s="160">
        <f t="shared" si="14"/>
        <v>100</v>
      </c>
      <c r="AN11" s="161">
        <f t="shared" si="14"/>
        <v>75</v>
      </c>
      <c r="AR11" s="146">
        <v>4</v>
      </c>
    </row>
    <row r="12" spans="1:44" ht="23.25" customHeight="1" x14ac:dyDescent="0.2">
      <c r="A12" s="41">
        <f>IF('વિદ્યાર્થી માહિતી'!A9="","",'વિદ્યાર્થી માહિતી'!A9)</f>
        <v>8</v>
      </c>
      <c r="B12" s="41" t="str">
        <f>IF('વિદ્યાર્થી માહિતી'!B9="","",'વિદ્યાર્થી માહિતી'!B9)</f>
        <v/>
      </c>
      <c r="C12" s="42" t="str">
        <f>IF('વિદ્યાર્થી માહિતી'!C9="","",'વિદ્યાર્થી માહિતી'!C9)</f>
        <v/>
      </c>
      <c r="D12" s="42" t="str">
        <f>IF('વિદ્યાર્થી માહિતી'!C9="","",'વિદ્યાર્થી માહિતી'!G9)</f>
        <v/>
      </c>
      <c r="E12" s="42" t="str">
        <f>IF('વિદ્યાર્થી માહિતી'!C9="","",'વિદ્યાર્થી માહિતી'!I9)</f>
        <v/>
      </c>
      <c r="F12" s="34"/>
      <c r="G12" s="34"/>
      <c r="H12" s="34"/>
      <c r="I12" s="34"/>
      <c r="J12" s="34"/>
      <c r="K12" s="34"/>
      <c r="L12" s="34"/>
      <c r="M12" s="148" t="str">
        <f t="shared" si="0"/>
        <v/>
      </c>
      <c r="N12" s="149" t="str">
        <f t="shared" si="1"/>
        <v/>
      </c>
      <c r="O12" s="43" t="str">
        <f t="shared" si="2"/>
        <v/>
      </c>
      <c r="P12" s="129" t="str">
        <f t="shared" si="3"/>
        <v/>
      </c>
      <c r="Q12" s="45" t="str">
        <f>IF('વિદ્યાર્થી માહિતી'!C9="","",'વિદ્યાર્થી માહિતી'!G9)</f>
        <v/>
      </c>
      <c r="R12" s="244" t="str">
        <f t="shared" si="4"/>
        <v/>
      </c>
      <c r="S12" s="172" t="str">
        <f>શાળા!A14</f>
        <v xml:space="preserve">વિજ્ઞાન </v>
      </c>
      <c r="T12" s="150">
        <f t="shared" si="5"/>
        <v>3</v>
      </c>
      <c r="U12" s="150">
        <f t="shared" si="6"/>
        <v>2</v>
      </c>
      <c r="V12" s="150">
        <f t="shared" si="7"/>
        <v>5</v>
      </c>
      <c r="W12" s="153">
        <f t="shared" si="8"/>
        <v>3</v>
      </c>
      <c r="X12" s="153">
        <f t="shared" si="8"/>
        <v>1</v>
      </c>
      <c r="Y12" s="153">
        <f t="shared" si="9"/>
        <v>4</v>
      </c>
      <c r="Z12" s="105">
        <f>COUNTIFS($Q$5:$Q$104,"MALE",$K$5:$K$104,"&gt;16")</f>
        <v>2</v>
      </c>
      <c r="AA12" s="105">
        <f>COUNTIFS($Q$5:$Q$104,"FEMALE",$K$5:$K$104,"&gt;16")</f>
        <v>1</v>
      </c>
      <c r="AB12" s="105">
        <f t="shared" si="10"/>
        <v>3</v>
      </c>
      <c r="AC12" s="162">
        <f>COUNTIFS($Q$5:$Q$104,"MALE",$K$5:$K$104,"&lt;17")</f>
        <v>1</v>
      </c>
      <c r="AD12" s="162">
        <f>COUNTIFS($Q$5:$Q$104,"FEMALE",$K$5:$K$104,"&lt;17")</f>
        <v>0</v>
      </c>
      <c r="AE12" s="163">
        <f t="shared" si="11"/>
        <v>1</v>
      </c>
      <c r="AF12" s="164">
        <f>COUNTIFS($Q$5:$Q$104,"MALE",$K$5:$K$104,"LEFT")</f>
        <v>0</v>
      </c>
      <c r="AG12" s="164">
        <f>COUNTIFS($Q$5:$Q$104,"FEMALE",$K$5:$K$104,"LEFT")</f>
        <v>1</v>
      </c>
      <c r="AH12" s="164">
        <f t="shared" si="12"/>
        <v>1</v>
      </c>
      <c r="AI12" s="150">
        <f>COUNTIFS($Q$5:$Q$104,"MALE",$K$5:$K$104,"AB")</f>
        <v>0</v>
      </c>
      <c r="AJ12" s="150">
        <f>COUNTIFS($Q$5:$Q$104,"FEMALE",$K$5:$K$104,"AB")</f>
        <v>0</v>
      </c>
      <c r="AK12" s="150">
        <f t="shared" si="13"/>
        <v>0</v>
      </c>
      <c r="AL12" s="159">
        <f t="shared" si="14"/>
        <v>66.666666666666671</v>
      </c>
      <c r="AM12" s="160">
        <f t="shared" si="14"/>
        <v>100</v>
      </c>
      <c r="AN12" s="161">
        <f t="shared" si="14"/>
        <v>75</v>
      </c>
      <c r="AR12" s="146">
        <v>5</v>
      </c>
    </row>
    <row r="13" spans="1:44" ht="23.25" customHeight="1" x14ac:dyDescent="0.2">
      <c r="A13" s="41">
        <f>IF('વિદ્યાર્થી માહિતી'!A10="","",'વિદ્યાર્થી માહિતી'!A10)</f>
        <v>9</v>
      </c>
      <c r="B13" s="41" t="str">
        <f>IF('વિદ્યાર્થી માહિતી'!B10="","",'વિદ્યાર્થી માહિતી'!B10)</f>
        <v/>
      </c>
      <c r="C13" s="42" t="str">
        <f>IF('વિદ્યાર્થી માહિતી'!C10="","",'વિદ્યાર્થી માહિતી'!C10)</f>
        <v/>
      </c>
      <c r="D13" s="42" t="str">
        <f>IF('વિદ્યાર્થી માહિતી'!C10="","",'વિદ્યાર્થી માહિતી'!G10)</f>
        <v/>
      </c>
      <c r="E13" s="42" t="str">
        <f>IF('વિદ્યાર્થી માહિતી'!C10="","",'વિદ્યાર્થી માહિતી'!I10)</f>
        <v/>
      </c>
      <c r="F13" s="34"/>
      <c r="G13" s="34"/>
      <c r="H13" s="34"/>
      <c r="I13" s="34"/>
      <c r="J13" s="34"/>
      <c r="K13" s="34"/>
      <c r="L13" s="34"/>
      <c r="M13" s="148" t="str">
        <f t="shared" si="0"/>
        <v/>
      </c>
      <c r="N13" s="149" t="str">
        <f t="shared" si="1"/>
        <v/>
      </c>
      <c r="O13" s="43" t="str">
        <f t="shared" si="2"/>
        <v/>
      </c>
      <c r="P13" s="129" t="str">
        <f t="shared" si="3"/>
        <v/>
      </c>
      <c r="Q13" s="45" t="str">
        <f>IF('વિદ્યાર્થી માહિતી'!C10="","",'વિદ્યાર્થી માહિતી'!G10)</f>
        <v/>
      </c>
      <c r="R13" s="244" t="str">
        <f t="shared" si="4"/>
        <v/>
      </c>
      <c r="S13" s="172" t="str">
        <f>શાળા!A15</f>
        <v xml:space="preserve">સામાજિક વિજ્ઞાન </v>
      </c>
      <c r="T13" s="150">
        <f t="shared" si="5"/>
        <v>3</v>
      </c>
      <c r="U13" s="150">
        <f t="shared" si="6"/>
        <v>2</v>
      </c>
      <c r="V13" s="150">
        <f t="shared" si="7"/>
        <v>5</v>
      </c>
      <c r="W13" s="153">
        <f t="shared" si="8"/>
        <v>3</v>
      </c>
      <c r="X13" s="153">
        <f t="shared" si="8"/>
        <v>1</v>
      </c>
      <c r="Y13" s="153">
        <f t="shared" si="9"/>
        <v>4</v>
      </c>
      <c r="Z13" s="105">
        <f>COUNTIFS($Q$5:$Q$104,"MALE",$L$5:$L$104,"&gt;16")</f>
        <v>2</v>
      </c>
      <c r="AA13" s="105">
        <f>COUNTIFS($Q$5:$Q$104,"FEMALE",$L$5:$L$104,"&gt;16")</f>
        <v>1</v>
      </c>
      <c r="AB13" s="105">
        <f t="shared" si="10"/>
        <v>3</v>
      </c>
      <c r="AC13" s="162">
        <f>COUNTIFS($Q$5:$Q$104,"MALE",$L$5:$L$104,"&lt;17")</f>
        <v>1</v>
      </c>
      <c r="AD13" s="162">
        <f>COUNTIFS($Q$5:$Q$104,"FEMALE",$L$5:$L$104,"&lt;17")</f>
        <v>0</v>
      </c>
      <c r="AE13" s="163">
        <f t="shared" si="11"/>
        <v>1</v>
      </c>
      <c r="AF13" s="164">
        <f>COUNTIFS($Q$5:$Q$104,"MALE",$L$5:$L$104,"LEFT")</f>
        <v>0</v>
      </c>
      <c r="AG13" s="164">
        <f>COUNTIFS($Q$5:$Q$104,"FEMALE",$L$5:$L$104,"LEFT")</f>
        <v>1</v>
      </c>
      <c r="AH13" s="164">
        <f t="shared" si="12"/>
        <v>1</v>
      </c>
      <c r="AI13" s="150">
        <f>COUNTIFS($Q$5:$Q$104,"MALE",$L$5:$L$104,"AB")</f>
        <v>0</v>
      </c>
      <c r="AJ13" s="150">
        <f>COUNTIFS($Q$5:$Q$104,"FEMALE",$L$5:$L$104,"AB")</f>
        <v>0</v>
      </c>
      <c r="AK13" s="150">
        <f t="shared" si="13"/>
        <v>0</v>
      </c>
      <c r="AL13" s="159">
        <f t="shared" si="14"/>
        <v>66.666666666666671</v>
      </c>
      <c r="AM13" s="160">
        <f t="shared" si="14"/>
        <v>100</v>
      </c>
      <c r="AN13" s="161">
        <f t="shared" si="14"/>
        <v>75</v>
      </c>
      <c r="AR13" s="146">
        <v>6</v>
      </c>
    </row>
    <row r="14" spans="1:44" ht="23.25" customHeight="1" x14ac:dyDescent="0.2">
      <c r="A14" s="41">
        <f>IF('વિદ્યાર્થી માહિતી'!A11="","",'વિદ્યાર્થી માહિતી'!A11)</f>
        <v>10</v>
      </c>
      <c r="B14" s="41" t="str">
        <f>IF('વિદ્યાર્થી માહિતી'!B11="","",'વિદ્યાર્થી માહિતી'!B11)</f>
        <v/>
      </c>
      <c r="C14" s="42" t="str">
        <f>IF('વિદ્યાર્થી માહિતી'!C11="","",'વિદ્યાર્થી માહિતી'!C11)</f>
        <v/>
      </c>
      <c r="D14" s="42" t="str">
        <f>IF('વિદ્યાર્થી માહિતી'!C11="","",'વિદ્યાર્થી માહિતી'!G11)</f>
        <v/>
      </c>
      <c r="E14" s="42" t="str">
        <f>IF('વિદ્યાર્થી માહિતી'!C11="","",'વિદ્યાર્થી માહિતી'!I11)</f>
        <v/>
      </c>
      <c r="F14" s="34"/>
      <c r="G14" s="34"/>
      <c r="H14" s="34"/>
      <c r="I14" s="34"/>
      <c r="J14" s="34"/>
      <c r="K14" s="34"/>
      <c r="L14" s="34"/>
      <c r="M14" s="148" t="str">
        <f t="shared" si="0"/>
        <v/>
      </c>
      <c r="N14" s="149" t="str">
        <f t="shared" si="1"/>
        <v/>
      </c>
      <c r="O14" s="43" t="str">
        <f t="shared" si="2"/>
        <v/>
      </c>
      <c r="P14" s="129" t="str">
        <f t="shared" si="3"/>
        <v/>
      </c>
      <c r="Q14" s="45" t="str">
        <f>IF('વિદ્યાર્થી માહિતી'!C11="","",'વિદ્યાર્થી માહિતી'!G11)</f>
        <v/>
      </c>
      <c r="R14" s="244" t="str">
        <f t="shared" si="4"/>
        <v/>
      </c>
      <c r="AR14" s="146">
        <v>7</v>
      </c>
    </row>
    <row r="15" spans="1:44" ht="23.25" customHeight="1" x14ac:dyDescent="0.2">
      <c r="A15" s="41">
        <f>IF('વિદ્યાર્થી માહિતી'!A12="","",'વિદ્યાર્થી માહિતી'!A12)</f>
        <v>11</v>
      </c>
      <c r="B15" s="41" t="str">
        <f>IF('વિદ્યાર્થી માહિતી'!B12="","",'વિદ્યાર્થી માહિતી'!B12)</f>
        <v/>
      </c>
      <c r="C15" s="42" t="str">
        <f>IF('વિદ્યાર્થી માહિતી'!C12="","",'વિદ્યાર્થી માહિતી'!C12)</f>
        <v/>
      </c>
      <c r="D15" s="42" t="str">
        <f>IF('વિદ્યાર્થી માહિતી'!C12="","",'વિદ્યાર્થી માહિતી'!G12)</f>
        <v/>
      </c>
      <c r="E15" s="42" t="str">
        <f>IF('વિદ્યાર્થી માહિતી'!C12="","",'વિદ્યાર્થી માહિતી'!I12)</f>
        <v/>
      </c>
      <c r="F15" s="34"/>
      <c r="G15" s="34"/>
      <c r="H15" s="34"/>
      <c r="I15" s="34"/>
      <c r="J15" s="34"/>
      <c r="K15" s="34"/>
      <c r="L15" s="34"/>
      <c r="M15" s="148" t="str">
        <f t="shared" si="0"/>
        <v/>
      </c>
      <c r="N15" s="149" t="str">
        <f t="shared" si="1"/>
        <v/>
      </c>
      <c r="O15" s="43" t="str">
        <f t="shared" si="2"/>
        <v/>
      </c>
      <c r="P15" s="129" t="str">
        <f t="shared" si="3"/>
        <v/>
      </c>
      <c r="Q15" s="45" t="str">
        <f>IF('વિદ્યાર્થી માહિતી'!C12="","",'વિદ્યાર્થી માહિતી'!G12)</f>
        <v/>
      </c>
      <c r="R15" s="244" t="str">
        <f t="shared" si="4"/>
        <v/>
      </c>
      <c r="T15" s="449" t="s">
        <v>115</v>
      </c>
      <c r="U15" s="449"/>
      <c r="V15" s="449"/>
      <c r="W15" s="449"/>
      <c r="X15" s="449"/>
      <c r="Y15" s="449"/>
      <c r="Z15" s="449"/>
      <c r="AA15" s="450" t="s">
        <v>116</v>
      </c>
      <c r="AB15" s="450"/>
      <c r="AC15" s="450"/>
      <c r="AD15" s="450"/>
      <c r="AR15" s="146">
        <v>8</v>
      </c>
    </row>
    <row r="16" spans="1:44" ht="23.25" customHeight="1" x14ac:dyDescent="0.2">
      <c r="A16" s="41">
        <f>IF('વિદ્યાર્થી માહિતી'!A13="","",'વિદ્યાર્થી માહિતી'!A13)</f>
        <v>12</v>
      </c>
      <c r="B16" s="41" t="str">
        <f>IF('વિદ્યાર્થી માહિતી'!B13="","",'વિદ્યાર્થી માહિતી'!B13)</f>
        <v/>
      </c>
      <c r="C16" s="42" t="str">
        <f>IF('વિદ્યાર્થી માહિતી'!C13="","",'વિદ્યાર્થી માહિતી'!C13)</f>
        <v/>
      </c>
      <c r="D16" s="42" t="str">
        <f>IF('વિદ્યાર્થી માહિતી'!C13="","",'વિદ્યાર્થી માહિતી'!G13)</f>
        <v/>
      </c>
      <c r="E16" s="42" t="str">
        <f>IF('વિદ્યાર્થી માહિતી'!C13="","",'વિદ્યાર્થી માહિતી'!I13)</f>
        <v/>
      </c>
      <c r="F16" s="34"/>
      <c r="G16" s="34"/>
      <c r="H16" s="34"/>
      <c r="I16" s="34"/>
      <c r="J16" s="34"/>
      <c r="K16" s="34"/>
      <c r="L16" s="34"/>
      <c r="M16" s="148" t="str">
        <f t="shared" si="0"/>
        <v/>
      </c>
      <c r="N16" s="149" t="str">
        <f t="shared" si="1"/>
        <v/>
      </c>
      <c r="O16" s="43" t="str">
        <f t="shared" si="2"/>
        <v/>
      </c>
      <c r="P16" s="129" t="str">
        <f t="shared" si="3"/>
        <v/>
      </c>
      <c r="Q16" s="45" t="str">
        <f>IF('વિદ્યાર્થી માહિતી'!C13="","",'વિદ્યાર્થી માહિતી'!G13)</f>
        <v/>
      </c>
      <c r="R16" s="244" t="str">
        <f t="shared" si="4"/>
        <v/>
      </c>
      <c r="S16" s="29"/>
      <c r="T16" s="451">
        <f>COUNTIF($N$5:$N$104,"પાસ")</f>
        <v>3</v>
      </c>
      <c r="U16" s="451"/>
      <c r="V16" s="451"/>
      <c r="W16" s="451"/>
      <c r="X16" s="451"/>
      <c r="Y16" s="451"/>
      <c r="Z16" s="451"/>
      <c r="AA16" s="452">
        <f>COUNTIF($N$5:$N$104,"નાપાસ")</f>
        <v>1</v>
      </c>
      <c r="AB16" s="452"/>
      <c r="AC16" s="452"/>
      <c r="AD16" s="452"/>
      <c r="AR16" s="146">
        <v>9</v>
      </c>
    </row>
    <row r="17" spans="1:44" ht="23.25" customHeight="1" x14ac:dyDescent="0.2">
      <c r="A17" s="41">
        <f>IF('વિદ્યાર્થી માહિતી'!A14="","",'વિદ્યાર્થી માહિતી'!A14)</f>
        <v>13</v>
      </c>
      <c r="B17" s="41" t="str">
        <f>IF('વિદ્યાર્થી માહિતી'!B14="","",'વિદ્યાર્થી માહિતી'!B14)</f>
        <v/>
      </c>
      <c r="C17" s="42" t="str">
        <f>IF('વિદ્યાર્થી માહિતી'!C14="","",'વિદ્યાર્થી માહિતી'!C14)</f>
        <v/>
      </c>
      <c r="D17" s="42" t="str">
        <f>IF('વિદ્યાર્થી માહિતી'!C14="","",'વિદ્યાર્થી માહિતી'!G14)</f>
        <v/>
      </c>
      <c r="E17" s="42" t="str">
        <f>IF('વિદ્યાર્થી માહિતી'!C14="","",'વિદ્યાર્થી માહિતી'!I14)</f>
        <v/>
      </c>
      <c r="F17" s="34"/>
      <c r="G17" s="34"/>
      <c r="H17" s="34"/>
      <c r="I17" s="34"/>
      <c r="J17" s="34"/>
      <c r="K17" s="34"/>
      <c r="L17" s="34"/>
      <c r="M17" s="148" t="str">
        <f t="shared" si="0"/>
        <v/>
      </c>
      <c r="N17" s="149" t="str">
        <f t="shared" si="1"/>
        <v/>
      </c>
      <c r="O17" s="43" t="str">
        <f t="shared" si="2"/>
        <v/>
      </c>
      <c r="P17" s="129" t="str">
        <f t="shared" si="3"/>
        <v/>
      </c>
      <c r="Q17" s="45" t="str">
        <f>IF('વિદ્યાર્થી માહિતી'!C14="","",'વિદ્યાર્થી માહિતી'!G14)</f>
        <v/>
      </c>
      <c r="R17" s="244" t="str">
        <f t="shared" si="4"/>
        <v/>
      </c>
      <c r="AR17" s="146">
        <v>10</v>
      </c>
    </row>
    <row r="18" spans="1:44" ht="23.25" customHeight="1" x14ac:dyDescent="0.2">
      <c r="A18" s="41">
        <f>IF('વિદ્યાર્થી માહિતી'!A15="","",'વિદ્યાર્થી માહિતી'!A15)</f>
        <v>14</v>
      </c>
      <c r="B18" s="41" t="str">
        <f>IF('વિદ્યાર્થી માહિતી'!B15="","",'વિદ્યાર્થી માહિતી'!B15)</f>
        <v/>
      </c>
      <c r="C18" s="42" t="str">
        <f>IF('વિદ્યાર્થી માહિતી'!C15="","",'વિદ્યાર્થી માહિતી'!C15)</f>
        <v/>
      </c>
      <c r="D18" s="42" t="str">
        <f>IF('વિદ્યાર્થી માહિતી'!C15="","",'વિદ્યાર્થી માહિતી'!G15)</f>
        <v/>
      </c>
      <c r="E18" s="42" t="str">
        <f>IF('વિદ્યાર્થી માહિતી'!C15="","",'વિદ્યાર્થી માહિતી'!I15)</f>
        <v/>
      </c>
      <c r="F18" s="34"/>
      <c r="G18" s="34"/>
      <c r="H18" s="34"/>
      <c r="I18" s="34"/>
      <c r="J18" s="34"/>
      <c r="K18" s="34"/>
      <c r="L18" s="34"/>
      <c r="M18" s="148" t="str">
        <f t="shared" si="0"/>
        <v/>
      </c>
      <c r="N18" s="149" t="str">
        <f t="shared" si="1"/>
        <v/>
      </c>
      <c r="O18" s="43" t="str">
        <f t="shared" si="2"/>
        <v/>
      </c>
      <c r="P18" s="129" t="str">
        <f t="shared" si="3"/>
        <v/>
      </c>
      <c r="Q18" s="45" t="str">
        <f>IF('વિદ્યાર્થી માહિતી'!C15="","",'વિદ્યાર્થી માહિતી'!G15)</f>
        <v/>
      </c>
      <c r="R18" s="244" t="str">
        <f t="shared" si="4"/>
        <v/>
      </c>
      <c r="AR18" s="146">
        <v>11</v>
      </c>
    </row>
    <row r="19" spans="1:44" ht="23.25" customHeight="1" x14ac:dyDescent="0.2">
      <c r="A19" s="41">
        <f>IF('વિદ્યાર્થી માહિતી'!A16="","",'વિદ્યાર્થી માહિતી'!A16)</f>
        <v>15</v>
      </c>
      <c r="B19" s="41" t="str">
        <f>IF('વિદ્યાર્થી માહિતી'!B16="","",'વિદ્યાર્થી માહિતી'!B16)</f>
        <v/>
      </c>
      <c r="C19" s="42" t="str">
        <f>IF('વિદ્યાર્થી માહિતી'!C16="","",'વિદ્યાર્થી માહિતી'!C16)</f>
        <v/>
      </c>
      <c r="D19" s="42" t="str">
        <f>IF('વિદ્યાર્થી માહિતી'!C16="","",'વિદ્યાર્થી માહિતી'!G16)</f>
        <v/>
      </c>
      <c r="E19" s="42" t="str">
        <f>IF('વિદ્યાર્થી માહિતી'!C16="","",'વિદ્યાર્થી માહિતી'!I16)</f>
        <v/>
      </c>
      <c r="F19" s="34"/>
      <c r="G19" s="34"/>
      <c r="H19" s="34"/>
      <c r="I19" s="34"/>
      <c r="J19" s="34"/>
      <c r="K19" s="34"/>
      <c r="L19" s="34"/>
      <c r="M19" s="148" t="str">
        <f t="shared" si="0"/>
        <v/>
      </c>
      <c r="N19" s="149" t="str">
        <f t="shared" si="1"/>
        <v/>
      </c>
      <c r="O19" s="43" t="str">
        <f t="shared" si="2"/>
        <v/>
      </c>
      <c r="P19" s="129" t="str">
        <f t="shared" si="3"/>
        <v/>
      </c>
      <c r="Q19" s="45" t="str">
        <f>IF('વિદ્યાર્થી માહિતી'!C16="","",'વિદ્યાર્થી માહિતી'!G16)</f>
        <v/>
      </c>
      <c r="R19" s="244" t="str">
        <f t="shared" si="4"/>
        <v/>
      </c>
      <c r="AR19" s="146">
        <v>12</v>
      </c>
    </row>
    <row r="20" spans="1:44" ht="23.25" customHeight="1" x14ac:dyDescent="0.2">
      <c r="A20" s="41">
        <f>IF('વિદ્યાર્થી માહિતી'!A17="","",'વિદ્યાર્થી માહિતી'!A17)</f>
        <v>16</v>
      </c>
      <c r="B20" s="41" t="str">
        <f>IF('વિદ્યાર્થી માહિતી'!B17="","",'વિદ્યાર્થી માહિતી'!B17)</f>
        <v/>
      </c>
      <c r="C20" s="42" t="str">
        <f>IF('વિદ્યાર્થી માહિતી'!C17="","",'વિદ્યાર્થી માહિતી'!C17)</f>
        <v/>
      </c>
      <c r="D20" s="42" t="str">
        <f>IF('વિદ્યાર્થી માહિતી'!C17="","",'વિદ્યાર્થી માહિતી'!G17)</f>
        <v/>
      </c>
      <c r="E20" s="42" t="str">
        <f>IF('વિદ્યાર્થી માહિતી'!C17="","",'વિદ્યાર્થી માહિતી'!I17)</f>
        <v/>
      </c>
      <c r="F20" s="34"/>
      <c r="G20" s="34"/>
      <c r="H20" s="34"/>
      <c r="I20" s="34"/>
      <c r="J20" s="34"/>
      <c r="K20" s="34"/>
      <c r="L20" s="34"/>
      <c r="M20" s="148" t="str">
        <f t="shared" si="0"/>
        <v/>
      </c>
      <c r="N20" s="149" t="str">
        <f t="shared" si="1"/>
        <v/>
      </c>
      <c r="O20" s="43" t="str">
        <f t="shared" si="2"/>
        <v/>
      </c>
      <c r="P20" s="129" t="str">
        <f t="shared" si="3"/>
        <v/>
      </c>
      <c r="Q20" s="45" t="str">
        <f>IF('વિદ્યાર્થી માહિતી'!C17="","",'વિદ્યાર્થી માહિતી'!G17)</f>
        <v/>
      </c>
      <c r="R20" s="244" t="str">
        <f t="shared" si="4"/>
        <v/>
      </c>
      <c r="AR20" s="146">
        <v>13</v>
      </c>
    </row>
    <row r="21" spans="1:44" ht="23.25" customHeight="1" x14ac:dyDescent="0.2">
      <c r="A21" s="41">
        <f>IF('વિદ્યાર્થી માહિતી'!A18="","",'વિદ્યાર્થી માહિતી'!A18)</f>
        <v>17</v>
      </c>
      <c r="B21" s="41" t="str">
        <f>IF('વિદ્યાર્થી માહિતી'!B18="","",'વિદ્યાર્થી માહિતી'!B18)</f>
        <v/>
      </c>
      <c r="C21" s="42" t="str">
        <f>IF('વિદ્યાર્થી માહિતી'!C18="","",'વિદ્યાર્થી માહિતી'!C18)</f>
        <v/>
      </c>
      <c r="D21" s="42" t="str">
        <f>IF('વિદ્યાર્થી માહિતી'!C18="","",'વિદ્યાર્થી માહિતી'!G18)</f>
        <v/>
      </c>
      <c r="E21" s="42" t="str">
        <f>IF('વિદ્યાર્થી માહિતી'!C18="","",'વિદ્યાર્થી માહિતી'!I18)</f>
        <v/>
      </c>
      <c r="F21" s="34"/>
      <c r="G21" s="34"/>
      <c r="H21" s="34"/>
      <c r="I21" s="34"/>
      <c r="J21" s="34"/>
      <c r="K21" s="34"/>
      <c r="L21" s="34"/>
      <c r="M21" s="148" t="str">
        <f t="shared" si="0"/>
        <v/>
      </c>
      <c r="N21" s="149" t="str">
        <f t="shared" si="1"/>
        <v/>
      </c>
      <c r="O21" s="43" t="str">
        <f t="shared" si="2"/>
        <v/>
      </c>
      <c r="P21" s="129" t="str">
        <f t="shared" si="3"/>
        <v/>
      </c>
      <c r="Q21" s="45" t="str">
        <f>IF('વિદ્યાર્થી માહિતી'!C18="","",'વિદ્યાર્થી માહિતી'!G18)</f>
        <v/>
      </c>
      <c r="R21" s="244" t="str">
        <f t="shared" si="4"/>
        <v/>
      </c>
      <c r="AR21" s="146">
        <v>14</v>
      </c>
    </row>
    <row r="22" spans="1:44" ht="23.25" customHeight="1" x14ac:dyDescent="0.2">
      <c r="A22" s="41">
        <f>IF('વિદ્યાર્થી માહિતી'!A19="","",'વિદ્યાર્થી માહિતી'!A19)</f>
        <v>18</v>
      </c>
      <c r="B22" s="41" t="str">
        <f>IF('વિદ્યાર્થી માહિતી'!B19="","",'વિદ્યાર્થી માહિતી'!B19)</f>
        <v/>
      </c>
      <c r="C22" s="42" t="str">
        <f>IF('વિદ્યાર્થી માહિતી'!C19="","",'વિદ્યાર્થી માહિતી'!C19)</f>
        <v/>
      </c>
      <c r="D22" s="42" t="str">
        <f>IF('વિદ્યાર્થી માહિતી'!C19="","",'વિદ્યાર્થી માહિતી'!G19)</f>
        <v/>
      </c>
      <c r="E22" s="42" t="str">
        <f>IF('વિદ્યાર્થી માહિતી'!C19="","",'વિદ્યાર્થી માહિતી'!I19)</f>
        <v/>
      </c>
      <c r="F22" s="34"/>
      <c r="G22" s="34"/>
      <c r="H22" s="34"/>
      <c r="I22" s="34"/>
      <c r="J22" s="34"/>
      <c r="K22" s="34"/>
      <c r="L22" s="34"/>
      <c r="M22" s="148" t="str">
        <f t="shared" si="0"/>
        <v/>
      </c>
      <c r="N22" s="149" t="str">
        <f t="shared" si="1"/>
        <v/>
      </c>
      <c r="O22" s="43" t="str">
        <f t="shared" si="2"/>
        <v/>
      </c>
      <c r="P22" s="129" t="str">
        <f t="shared" si="3"/>
        <v/>
      </c>
      <c r="Q22" s="45" t="str">
        <f>IF('વિદ્યાર્થી માહિતી'!C19="","",'વિદ્યાર્થી માહિતી'!G19)</f>
        <v/>
      </c>
      <c r="R22" s="244" t="str">
        <f t="shared" si="4"/>
        <v/>
      </c>
      <c r="AR22" s="146">
        <v>15</v>
      </c>
    </row>
    <row r="23" spans="1:44" ht="23.25" customHeight="1" x14ac:dyDescent="0.2">
      <c r="A23" s="41">
        <f>IF('વિદ્યાર્થી માહિતી'!A20="","",'વિદ્યાર્થી માહિતી'!A20)</f>
        <v>19</v>
      </c>
      <c r="B23" s="41" t="str">
        <f>IF('વિદ્યાર્થી માહિતી'!B20="","",'વિદ્યાર્થી માહિતી'!B20)</f>
        <v/>
      </c>
      <c r="C23" s="42" t="str">
        <f>IF('વિદ્યાર્થી માહિતી'!C20="","",'વિદ્યાર્થી માહિતી'!C20)</f>
        <v/>
      </c>
      <c r="D23" s="42" t="str">
        <f>IF('વિદ્યાર્થી માહિતી'!C20="","",'વિદ્યાર્થી માહિતી'!G20)</f>
        <v/>
      </c>
      <c r="E23" s="42" t="str">
        <f>IF('વિદ્યાર્થી માહિતી'!C20="","",'વિદ્યાર્થી માહિતી'!I20)</f>
        <v/>
      </c>
      <c r="F23" s="34"/>
      <c r="G23" s="34"/>
      <c r="H23" s="34"/>
      <c r="I23" s="34"/>
      <c r="J23" s="34"/>
      <c r="K23" s="34"/>
      <c r="L23" s="34"/>
      <c r="M23" s="148" t="str">
        <f t="shared" si="0"/>
        <v/>
      </c>
      <c r="N23" s="149" t="str">
        <f t="shared" si="1"/>
        <v/>
      </c>
      <c r="O23" s="43" t="str">
        <f t="shared" si="2"/>
        <v/>
      </c>
      <c r="P23" s="129" t="str">
        <f t="shared" si="3"/>
        <v/>
      </c>
      <c r="Q23" s="45" t="str">
        <f>IF('વિદ્યાર્થી માહિતી'!C20="","",'વિદ્યાર્થી માહિતી'!G20)</f>
        <v/>
      </c>
      <c r="R23" s="244" t="str">
        <f t="shared" si="4"/>
        <v/>
      </c>
      <c r="AR23" s="146">
        <v>16</v>
      </c>
    </row>
    <row r="24" spans="1:44" ht="23.25" customHeight="1" x14ac:dyDescent="0.2">
      <c r="A24" s="41">
        <f>IF('વિદ્યાર્થી માહિતી'!A21="","",'વિદ્યાર્થી માહિતી'!A21)</f>
        <v>20</v>
      </c>
      <c r="B24" s="41" t="str">
        <f>IF('વિદ્યાર્થી માહિતી'!B21="","",'વિદ્યાર્થી માહિતી'!B21)</f>
        <v/>
      </c>
      <c r="C24" s="42" t="str">
        <f>IF('વિદ્યાર્થી માહિતી'!C21="","",'વિદ્યાર્થી માહિતી'!C21)</f>
        <v/>
      </c>
      <c r="D24" s="42" t="str">
        <f>IF('વિદ્યાર્થી માહિતી'!C21="","",'વિદ્યાર્થી માહિતી'!G21)</f>
        <v/>
      </c>
      <c r="E24" s="42" t="str">
        <f>IF('વિદ્યાર્થી માહિતી'!C21="","",'વિદ્યાર્થી માહિતી'!I21)</f>
        <v/>
      </c>
      <c r="F24" s="34"/>
      <c r="G24" s="34"/>
      <c r="H24" s="34"/>
      <c r="I24" s="34"/>
      <c r="J24" s="34"/>
      <c r="K24" s="34"/>
      <c r="L24" s="34"/>
      <c r="M24" s="148" t="str">
        <f t="shared" si="0"/>
        <v/>
      </c>
      <c r="N24" s="149" t="str">
        <f t="shared" si="1"/>
        <v/>
      </c>
      <c r="O24" s="43" t="str">
        <f t="shared" si="2"/>
        <v/>
      </c>
      <c r="P24" s="129" t="str">
        <f t="shared" si="3"/>
        <v/>
      </c>
      <c r="Q24" s="45" t="str">
        <f>IF('વિદ્યાર્થી માહિતી'!C21="","",'વિદ્યાર્થી માહિતી'!G21)</f>
        <v/>
      </c>
      <c r="R24" s="244" t="str">
        <f t="shared" si="4"/>
        <v/>
      </c>
      <c r="AR24" s="146">
        <v>17</v>
      </c>
    </row>
    <row r="25" spans="1:44" ht="23.25" customHeight="1" x14ac:dyDescent="0.2">
      <c r="A25" s="41">
        <f>IF('વિદ્યાર્થી માહિતી'!A22="","",'વિદ્યાર્થી માહિતી'!A22)</f>
        <v>21</v>
      </c>
      <c r="B25" s="41" t="str">
        <f>IF('વિદ્યાર્થી માહિતી'!B22="","",'વિદ્યાર્થી માહિતી'!B22)</f>
        <v/>
      </c>
      <c r="C25" s="42" t="str">
        <f>IF('વિદ્યાર્થી માહિતી'!C22="","",'વિદ્યાર્થી માહિતી'!C22)</f>
        <v/>
      </c>
      <c r="D25" s="42" t="str">
        <f>IF('વિદ્યાર્થી માહિતી'!C22="","",'વિદ્યાર્થી માહિતી'!G22)</f>
        <v/>
      </c>
      <c r="E25" s="42" t="str">
        <f>IF('વિદ્યાર્થી માહિતી'!C22="","",'વિદ્યાર્થી માહિતી'!I22)</f>
        <v/>
      </c>
      <c r="F25" s="34"/>
      <c r="G25" s="34"/>
      <c r="H25" s="34"/>
      <c r="I25" s="34"/>
      <c r="J25" s="34"/>
      <c r="K25" s="34"/>
      <c r="L25" s="34"/>
      <c r="M25" s="148" t="str">
        <f t="shared" si="0"/>
        <v/>
      </c>
      <c r="N25" s="149" t="str">
        <f t="shared" si="1"/>
        <v/>
      </c>
      <c r="O25" s="43" t="str">
        <f t="shared" si="2"/>
        <v/>
      </c>
      <c r="P25" s="129" t="str">
        <f t="shared" si="3"/>
        <v/>
      </c>
      <c r="Q25" s="45" t="str">
        <f>IF('વિદ્યાર્થી માહિતી'!C22="","",'વિદ્યાર્થી માહિતી'!G22)</f>
        <v/>
      </c>
      <c r="R25" s="244" t="str">
        <f t="shared" si="4"/>
        <v/>
      </c>
      <c r="AR25" s="146">
        <v>18</v>
      </c>
    </row>
    <row r="26" spans="1:44" ht="23.25" customHeight="1" x14ac:dyDescent="0.2">
      <c r="A26" s="41">
        <f>IF('વિદ્યાર્થી માહિતી'!A23="","",'વિદ્યાર્થી માહિતી'!A23)</f>
        <v>22</v>
      </c>
      <c r="B26" s="41" t="str">
        <f>IF('વિદ્યાર્થી માહિતી'!B23="","",'વિદ્યાર્થી માહિતી'!B23)</f>
        <v/>
      </c>
      <c r="C26" s="42" t="str">
        <f>IF('વિદ્યાર્થી માહિતી'!C23="","",'વિદ્યાર્થી માહિતી'!C23)</f>
        <v/>
      </c>
      <c r="D26" s="42" t="str">
        <f>IF('વિદ્યાર્થી માહિતી'!C23="","",'વિદ્યાર્થી માહિતી'!G23)</f>
        <v/>
      </c>
      <c r="E26" s="42" t="str">
        <f>IF('વિદ્યાર્થી માહિતી'!C23="","",'વિદ્યાર્થી માહિતી'!I23)</f>
        <v/>
      </c>
      <c r="F26" s="34"/>
      <c r="G26" s="34"/>
      <c r="H26" s="34"/>
      <c r="I26" s="34"/>
      <c r="J26" s="34"/>
      <c r="K26" s="34"/>
      <c r="L26" s="34"/>
      <c r="M26" s="148" t="str">
        <f t="shared" si="0"/>
        <v/>
      </c>
      <c r="N26" s="149" t="str">
        <f t="shared" si="1"/>
        <v/>
      </c>
      <c r="O26" s="43" t="str">
        <f t="shared" si="2"/>
        <v/>
      </c>
      <c r="P26" s="129" t="str">
        <f t="shared" si="3"/>
        <v/>
      </c>
      <c r="Q26" s="45" t="str">
        <f>IF('વિદ્યાર્થી માહિતી'!C23="","",'વિદ્યાર્થી માહિતી'!G23)</f>
        <v/>
      </c>
      <c r="R26" s="244" t="str">
        <f t="shared" si="4"/>
        <v/>
      </c>
      <c r="AR26" s="146">
        <v>19</v>
      </c>
    </row>
    <row r="27" spans="1:44" ht="23.25" customHeight="1" x14ac:dyDescent="0.2">
      <c r="A27" s="41">
        <f>IF('વિદ્યાર્થી માહિતી'!A24="","",'વિદ્યાર્થી માહિતી'!A24)</f>
        <v>23</v>
      </c>
      <c r="B27" s="41" t="str">
        <f>IF('વિદ્યાર્થી માહિતી'!B24="","",'વિદ્યાર્થી માહિતી'!B24)</f>
        <v/>
      </c>
      <c r="C27" s="42" t="str">
        <f>IF('વિદ્યાર્થી માહિતી'!C24="","",'વિદ્યાર્થી માહિતી'!C24)</f>
        <v/>
      </c>
      <c r="D27" s="42" t="str">
        <f>IF('વિદ્યાર્થી માહિતી'!C24="","",'વિદ્યાર્થી માહિતી'!G24)</f>
        <v/>
      </c>
      <c r="E27" s="42" t="str">
        <f>IF('વિદ્યાર્થી માહિતી'!C24="","",'વિદ્યાર્થી માહિતી'!I24)</f>
        <v/>
      </c>
      <c r="F27" s="34"/>
      <c r="G27" s="34"/>
      <c r="H27" s="34"/>
      <c r="I27" s="34"/>
      <c r="J27" s="34"/>
      <c r="K27" s="34"/>
      <c r="L27" s="34"/>
      <c r="M27" s="148" t="str">
        <f t="shared" si="0"/>
        <v/>
      </c>
      <c r="N27" s="149" t="str">
        <f t="shared" si="1"/>
        <v/>
      </c>
      <c r="O27" s="43" t="str">
        <f t="shared" si="2"/>
        <v/>
      </c>
      <c r="P27" s="129" t="str">
        <f t="shared" si="3"/>
        <v/>
      </c>
      <c r="Q27" s="45" t="str">
        <f>IF('વિદ્યાર્થી માહિતી'!C24="","",'વિદ્યાર્થી માહિતી'!G24)</f>
        <v/>
      </c>
      <c r="R27" s="244" t="str">
        <f t="shared" si="4"/>
        <v/>
      </c>
      <c r="AR27" s="146">
        <v>20</v>
      </c>
    </row>
    <row r="28" spans="1:44" ht="23.25" customHeight="1" x14ac:dyDescent="0.2">
      <c r="A28" s="41">
        <f>IF('વિદ્યાર્થી માહિતી'!A25="","",'વિદ્યાર્થી માહિતી'!A25)</f>
        <v>24</v>
      </c>
      <c r="B28" s="41" t="str">
        <f>IF('વિદ્યાર્થી માહિતી'!B25="","",'વિદ્યાર્થી માહિતી'!B25)</f>
        <v/>
      </c>
      <c r="C28" s="42" t="str">
        <f>IF('વિદ્યાર્થી માહિતી'!C25="","",'વિદ્યાર્થી માહિતી'!C25)</f>
        <v/>
      </c>
      <c r="D28" s="42" t="str">
        <f>IF('વિદ્યાર્થી માહિતી'!C25="","",'વિદ્યાર્થી માહિતી'!G25)</f>
        <v/>
      </c>
      <c r="E28" s="42" t="str">
        <f>IF('વિદ્યાર્થી માહિતી'!C25="","",'વિદ્યાર્થી માહિતી'!I25)</f>
        <v/>
      </c>
      <c r="F28" s="34"/>
      <c r="G28" s="34"/>
      <c r="H28" s="34"/>
      <c r="I28" s="34"/>
      <c r="J28" s="34"/>
      <c r="K28" s="34"/>
      <c r="L28" s="34"/>
      <c r="M28" s="148" t="str">
        <f t="shared" si="0"/>
        <v/>
      </c>
      <c r="N28" s="149" t="str">
        <f t="shared" si="1"/>
        <v/>
      </c>
      <c r="O28" s="43" t="str">
        <f t="shared" si="2"/>
        <v/>
      </c>
      <c r="P28" s="129" t="str">
        <f t="shared" si="3"/>
        <v/>
      </c>
      <c r="Q28" s="45" t="str">
        <f>IF('વિદ્યાર્થી માહિતી'!C25="","",'વિદ્યાર્થી માહિતી'!G25)</f>
        <v/>
      </c>
      <c r="R28" s="244" t="str">
        <f t="shared" si="4"/>
        <v/>
      </c>
      <c r="AR28" s="146">
        <v>21</v>
      </c>
    </row>
    <row r="29" spans="1:44" ht="23.25" customHeight="1" x14ac:dyDescent="0.2">
      <c r="A29" s="41">
        <f>IF('વિદ્યાર્થી માહિતી'!A26="","",'વિદ્યાર્થી માહિતી'!A26)</f>
        <v>25</v>
      </c>
      <c r="B29" s="41" t="str">
        <f>IF('વિદ્યાર્થી માહિતી'!B26="","",'વિદ્યાર્થી માહિતી'!B26)</f>
        <v/>
      </c>
      <c r="C29" s="42" t="str">
        <f>IF('વિદ્યાર્થી માહિતી'!C26="","",'વિદ્યાર્થી માહિતી'!C26)</f>
        <v/>
      </c>
      <c r="D29" s="42" t="str">
        <f>IF('વિદ્યાર્થી માહિતી'!C26="","",'વિદ્યાર્થી માહિતી'!G26)</f>
        <v/>
      </c>
      <c r="E29" s="42" t="str">
        <f>IF('વિદ્યાર્થી માહિતી'!C26="","",'વિદ્યાર્થી માહિતી'!I26)</f>
        <v/>
      </c>
      <c r="F29" s="34"/>
      <c r="G29" s="34"/>
      <c r="H29" s="34"/>
      <c r="I29" s="34"/>
      <c r="J29" s="34"/>
      <c r="K29" s="34"/>
      <c r="L29" s="34"/>
      <c r="M29" s="148" t="str">
        <f t="shared" si="0"/>
        <v/>
      </c>
      <c r="N29" s="149" t="str">
        <f t="shared" si="1"/>
        <v/>
      </c>
      <c r="O29" s="43" t="str">
        <f t="shared" si="2"/>
        <v/>
      </c>
      <c r="P29" s="129" t="str">
        <f t="shared" si="3"/>
        <v/>
      </c>
      <c r="Q29" s="45" t="str">
        <f>IF('વિદ્યાર્થી માહિતી'!C26="","",'વિદ્યાર્થી માહિતી'!G26)</f>
        <v/>
      </c>
      <c r="R29" s="244" t="str">
        <f t="shared" si="4"/>
        <v/>
      </c>
      <c r="AR29" s="146">
        <v>22</v>
      </c>
    </row>
    <row r="30" spans="1:44" ht="23.25" customHeight="1" x14ac:dyDescent="0.2">
      <c r="A30" s="41">
        <f>IF('વિદ્યાર્થી માહિતી'!A27="","",'વિદ્યાર્થી માહિતી'!A27)</f>
        <v>26</v>
      </c>
      <c r="B30" s="41" t="str">
        <f>IF('વિદ્યાર્થી માહિતી'!B27="","",'વિદ્યાર્થી માહિતી'!B27)</f>
        <v/>
      </c>
      <c r="C30" s="42" t="str">
        <f>IF('વિદ્યાર્થી માહિતી'!C27="","",'વિદ્યાર્થી માહિતી'!C27)</f>
        <v/>
      </c>
      <c r="D30" s="42" t="str">
        <f>IF('વિદ્યાર્થી માહિતી'!C27="","",'વિદ્યાર્થી માહિતી'!G27)</f>
        <v/>
      </c>
      <c r="E30" s="42" t="str">
        <f>IF('વિદ્યાર્થી માહિતી'!C27="","",'વિદ્યાર્થી માહિતી'!I27)</f>
        <v/>
      </c>
      <c r="F30" s="34"/>
      <c r="G30" s="34"/>
      <c r="H30" s="34"/>
      <c r="I30" s="34"/>
      <c r="J30" s="34"/>
      <c r="K30" s="34"/>
      <c r="L30" s="34"/>
      <c r="M30" s="148" t="str">
        <f t="shared" si="0"/>
        <v/>
      </c>
      <c r="N30" s="149" t="str">
        <f t="shared" si="1"/>
        <v/>
      </c>
      <c r="O30" s="43" t="str">
        <f t="shared" si="2"/>
        <v/>
      </c>
      <c r="P30" s="129" t="str">
        <f t="shared" si="3"/>
        <v/>
      </c>
      <c r="Q30" s="45" t="str">
        <f>IF('વિદ્યાર્થી માહિતી'!C27="","",'વિદ્યાર્થી માહિતી'!G27)</f>
        <v/>
      </c>
      <c r="R30" s="244" t="str">
        <f t="shared" si="4"/>
        <v/>
      </c>
      <c r="AR30" s="146">
        <v>23</v>
      </c>
    </row>
    <row r="31" spans="1:44" ht="23.25" customHeight="1" x14ac:dyDescent="0.2">
      <c r="A31" s="41">
        <f>IF('વિદ્યાર્થી માહિતી'!A28="","",'વિદ્યાર્થી માહિતી'!A28)</f>
        <v>27</v>
      </c>
      <c r="B31" s="41" t="str">
        <f>IF('વિદ્યાર્થી માહિતી'!B28="","",'વિદ્યાર્થી માહિતી'!B28)</f>
        <v/>
      </c>
      <c r="C31" s="42" t="str">
        <f>IF('વિદ્યાર્થી માહિતી'!C28="","",'વિદ્યાર્થી માહિતી'!C28)</f>
        <v/>
      </c>
      <c r="D31" s="42" t="str">
        <f>IF('વિદ્યાર્થી માહિતી'!C28="","",'વિદ્યાર્થી માહિતી'!G28)</f>
        <v/>
      </c>
      <c r="E31" s="42" t="str">
        <f>IF('વિદ્યાર્થી માહિતી'!C28="","",'વિદ્યાર્થી માહિતી'!I28)</f>
        <v/>
      </c>
      <c r="F31" s="34"/>
      <c r="G31" s="34"/>
      <c r="H31" s="34"/>
      <c r="I31" s="34"/>
      <c r="J31" s="34"/>
      <c r="K31" s="34"/>
      <c r="L31" s="34"/>
      <c r="M31" s="148" t="str">
        <f t="shared" si="0"/>
        <v/>
      </c>
      <c r="N31" s="149" t="str">
        <f t="shared" si="1"/>
        <v/>
      </c>
      <c r="O31" s="43" t="str">
        <f t="shared" si="2"/>
        <v/>
      </c>
      <c r="P31" s="129" t="str">
        <f t="shared" si="3"/>
        <v/>
      </c>
      <c r="Q31" s="45" t="str">
        <f>IF('વિદ્યાર્થી માહિતી'!C28="","",'વિદ્યાર્થી માહિતી'!G28)</f>
        <v/>
      </c>
      <c r="R31" s="244" t="str">
        <f t="shared" si="4"/>
        <v/>
      </c>
      <c r="AR31" s="146">
        <v>24</v>
      </c>
    </row>
    <row r="32" spans="1:44" ht="23.25" customHeight="1" x14ac:dyDescent="0.2">
      <c r="A32" s="41">
        <f>IF('વિદ્યાર્થી માહિતી'!A29="","",'વિદ્યાર્થી માહિતી'!A29)</f>
        <v>28</v>
      </c>
      <c r="B32" s="41" t="str">
        <f>IF('વિદ્યાર્થી માહિતી'!B29="","",'વિદ્યાર્થી માહિતી'!B29)</f>
        <v/>
      </c>
      <c r="C32" s="42" t="str">
        <f>IF('વિદ્યાર્થી માહિતી'!C29="","",'વિદ્યાર્થી માહિતી'!C29)</f>
        <v/>
      </c>
      <c r="D32" s="42" t="str">
        <f>IF('વિદ્યાર્થી માહિતી'!C29="","",'વિદ્યાર્થી માહિતી'!G29)</f>
        <v/>
      </c>
      <c r="E32" s="42" t="str">
        <f>IF('વિદ્યાર્થી માહિતી'!C29="","",'વિદ્યાર્થી માહિતી'!I29)</f>
        <v/>
      </c>
      <c r="F32" s="34"/>
      <c r="G32" s="34"/>
      <c r="H32" s="34"/>
      <c r="I32" s="34"/>
      <c r="J32" s="34"/>
      <c r="K32" s="34"/>
      <c r="L32" s="34"/>
      <c r="M32" s="148" t="str">
        <f t="shared" si="0"/>
        <v/>
      </c>
      <c r="N32" s="149" t="str">
        <f t="shared" si="1"/>
        <v/>
      </c>
      <c r="O32" s="43" t="str">
        <f t="shared" si="2"/>
        <v/>
      </c>
      <c r="P32" s="129" t="str">
        <f t="shared" si="3"/>
        <v/>
      </c>
      <c r="Q32" s="45" t="str">
        <f>IF('વિદ્યાર્થી માહિતી'!C29="","",'વિદ્યાર્થી માહિતી'!G29)</f>
        <v/>
      </c>
      <c r="R32" s="244" t="str">
        <f t="shared" si="4"/>
        <v/>
      </c>
      <c r="AR32" s="146">
        <v>25</v>
      </c>
    </row>
    <row r="33" spans="1:44" ht="23.25" customHeight="1" x14ac:dyDescent="0.2">
      <c r="A33" s="41">
        <f>IF('વિદ્યાર્થી માહિતી'!A30="","",'વિદ્યાર્થી માહિતી'!A30)</f>
        <v>29</v>
      </c>
      <c r="B33" s="41" t="str">
        <f>IF('વિદ્યાર્થી માહિતી'!B30="","",'વિદ્યાર્થી માહિતી'!B30)</f>
        <v/>
      </c>
      <c r="C33" s="42" t="str">
        <f>IF('વિદ્યાર્થી માહિતી'!C30="","",'વિદ્યાર્થી માહિતી'!C30)</f>
        <v/>
      </c>
      <c r="D33" s="42" t="str">
        <f>IF('વિદ્યાર્થી માહિતી'!C30="","",'વિદ્યાર્થી માહિતી'!G30)</f>
        <v/>
      </c>
      <c r="E33" s="42" t="str">
        <f>IF('વિદ્યાર્થી માહિતી'!C30="","",'વિદ્યાર્થી માહિતી'!I30)</f>
        <v/>
      </c>
      <c r="F33" s="34"/>
      <c r="G33" s="34"/>
      <c r="H33" s="34"/>
      <c r="I33" s="34"/>
      <c r="J33" s="34"/>
      <c r="K33" s="34"/>
      <c r="L33" s="34"/>
      <c r="M33" s="148" t="str">
        <f t="shared" si="0"/>
        <v/>
      </c>
      <c r="N33" s="149" t="str">
        <f t="shared" si="1"/>
        <v/>
      </c>
      <c r="O33" s="43" t="str">
        <f t="shared" si="2"/>
        <v/>
      </c>
      <c r="P33" s="129" t="str">
        <f t="shared" si="3"/>
        <v/>
      </c>
      <c r="Q33" s="45" t="str">
        <f>IF('વિદ્યાર્થી માહિતી'!C30="","",'વિદ્યાર્થી માહિતી'!G30)</f>
        <v/>
      </c>
      <c r="R33" s="244" t="str">
        <f t="shared" si="4"/>
        <v/>
      </c>
      <c r="AR33" s="146">
        <v>26</v>
      </c>
    </row>
    <row r="34" spans="1:44" ht="23.25" customHeight="1" x14ac:dyDescent="0.2">
      <c r="A34" s="41">
        <f>IF('વિદ્યાર્થી માહિતી'!A31="","",'વિદ્યાર્થી માહિતી'!A31)</f>
        <v>30</v>
      </c>
      <c r="B34" s="41" t="str">
        <f>IF('વિદ્યાર્થી માહિતી'!B31="","",'વિદ્યાર્થી માહિતી'!B31)</f>
        <v/>
      </c>
      <c r="C34" s="42" t="str">
        <f>IF('વિદ્યાર્થી માહિતી'!C31="","",'વિદ્યાર્થી માહિતી'!C31)</f>
        <v/>
      </c>
      <c r="D34" s="42" t="str">
        <f>IF('વિદ્યાર્થી માહિતી'!C31="","",'વિદ્યાર્થી માહિતી'!G31)</f>
        <v/>
      </c>
      <c r="E34" s="42" t="str">
        <f>IF('વિદ્યાર્થી માહિતી'!C31="","",'વિદ્યાર્થી માહિતી'!I31)</f>
        <v/>
      </c>
      <c r="F34" s="34"/>
      <c r="G34" s="34"/>
      <c r="H34" s="34"/>
      <c r="I34" s="34"/>
      <c r="J34" s="34"/>
      <c r="K34" s="34"/>
      <c r="L34" s="34"/>
      <c r="M34" s="148" t="str">
        <f t="shared" si="0"/>
        <v/>
      </c>
      <c r="N34" s="149" t="str">
        <f t="shared" si="1"/>
        <v/>
      </c>
      <c r="O34" s="43" t="str">
        <f t="shared" si="2"/>
        <v/>
      </c>
      <c r="P34" s="129" t="str">
        <f t="shared" si="3"/>
        <v/>
      </c>
      <c r="Q34" s="45" t="str">
        <f>IF('વિદ્યાર્થી માહિતી'!C31="","",'વિદ્યાર્થી માહિતી'!G31)</f>
        <v/>
      </c>
      <c r="R34" s="244" t="str">
        <f t="shared" si="4"/>
        <v/>
      </c>
      <c r="AR34" s="146">
        <v>27</v>
      </c>
    </row>
    <row r="35" spans="1:44" ht="23.25" customHeight="1" x14ac:dyDescent="0.2">
      <c r="A35" s="41">
        <f>IF('વિદ્યાર્થી માહિતી'!A32="","",'વિદ્યાર્થી માહિતી'!A32)</f>
        <v>31</v>
      </c>
      <c r="B35" s="41" t="str">
        <f>IF('વિદ્યાર્થી માહિતી'!B32="","",'વિદ્યાર્થી માહિતી'!B32)</f>
        <v/>
      </c>
      <c r="C35" s="42" t="str">
        <f>IF('વિદ્યાર્થી માહિતી'!C32="","",'વિદ્યાર્થી માહિતી'!C32)</f>
        <v/>
      </c>
      <c r="D35" s="42" t="str">
        <f>IF('વિદ્યાર્થી માહિતી'!C32="","",'વિદ્યાર્થી માહિતી'!G32)</f>
        <v/>
      </c>
      <c r="E35" s="42" t="str">
        <f>IF('વિદ્યાર્થી માહિતી'!C32="","",'વિદ્યાર્થી માહિતી'!I32)</f>
        <v/>
      </c>
      <c r="F35" s="34"/>
      <c r="G35" s="34"/>
      <c r="H35" s="34"/>
      <c r="I35" s="34"/>
      <c r="J35" s="34"/>
      <c r="K35" s="34"/>
      <c r="L35" s="34"/>
      <c r="M35" s="148" t="str">
        <f t="shared" si="0"/>
        <v/>
      </c>
      <c r="N35" s="149" t="str">
        <f t="shared" si="1"/>
        <v/>
      </c>
      <c r="O35" s="43" t="str">
        <f t="shared" si="2"/>
        <v/>
      </c>
      <c r="P35" s="129" t="str">
        <f t="shared" si="3"/>
        <v/>
      </c>
      <c r="Q35" s="45" t="str">
        <f>IF('વિદ્યાર્થી માહિતી'!C32="","",'વિદ્યાર્થી માહિતી'!G32)</f>
        <v/>
      </c>
      <c r="R35" s="244" t="str">
        <f t="shared" si="4"/>
        <v/>
      </c>
      <c r="AR35" s="146">
        <v>28</v>
      </c>
    </row>
    <row r="36" spans="1:44" ht="23.25" customHeight="1" x14ac:dyDescent="0.2">
      <c r="A36" s="41">
        <f>IF('વિદ્યાર્થી માહિતી'!A33="","",'વિદ્યાર્થી માહિતી'!A33)</f>
        <v>32</v>
      </c>
      <c r="B36" s="41" t="str">
        <f>IF('વિદ્યાર્થી માહિતી'!B33="","",'વિદ્યાર્થી માહિતી'!B33)</f>
        <v/>
      </c>
      <c r="C36" s="42" t="str">
        <f>IF('વિદ્યાર્થી માહિતી'!C33="","",'વિદ્યાર્થી માહિતી'!C33)</f>
        <v/>
      </c>
      <c r="D36" s="42" t="str">
        <f>IF('વિદ્યાર્થી માહિતી'!C33="","",'વિદ્યાર્થી માહિતી'!G33)</f>
        <v/>
      </c>
      <c r="E36" s="42" t="str">
        <f>IF('વિદ્યાર્થી માહિતી'!C33="","",'વિદ્યાર્થી માહિતી'!I33)</f>
        <v/>
      </c>
      <c r="F36" s="34"/>
      <c r="G36" s="34"/>
      <c r="H36" s="34"/>
      <c r="I36" s="34"/>
      <c r="J36" s="34"/>
      <c r="K36" s="34"/>
      <c r="L36" s="34"/>
      <c r="M36" s="148" t="str">
        <f t="shared" si="0"/>
        <v/>
      </c>
      <c r="N36" s="149" t="str">
        <f t="shared" si="1"/>
        <v/>
      </c>
      <c r="O36" s="43" t="str">
        <f t="shared" si="2"/>
        <v/>
      </c>
      <c r="P36" s="129" t="str">
        <f t="shared" si="3"/>
        <v/>
      </c>
      <c r="Q36" s="45" t="str">
        <f>IF('વિદ્યાર્થી માહિતી'!C33="","",'વિદ્યાર્થી માહિતી'!G33)</f>
        <v/>
      </c>
      <c r="R36" s="244" t="str">
        <f t="shared" si="4"/>
        <v/>
      </c>
      <c r="AR36" s="146">
        <v>29</v>
      </c>
    </row>
    <row r="37" spans="1:44" ht="23.25" customHeight="1" x14ac:dyDescent="0.2">
      <c r="A37" s="41">
        <f>IF('વિદ્યાર્થી માહિતી'!A34="","",'વિદ્યાર્થી માહિતી'!A34)</f>
        <v>33</v>
      </c>
      <c r="B37" s="41" t="str">
        <f>IF('વિદ્યાર્થી માહિતી'!B34="","",'વિદ્યાર્થી માહિતી'!B34)</f>
        <v/>
      </c>
      <c r="C37" s="42" t="str">
        <f>IF('વિદ્યાર્થી માહિતી'!C34="","",'વિદ્યાર્થી માહિતી'!C34)</f>
        <v/>
      </c>
      <c r="D37" s="42" t="str">
        <f>IF('વિદ્યાર્થી માહિતી'!C34="","",'વિદ્યાર્થી માહિતી'!G34)</f>
        <v/>
      </c>
      <c r="E37" s="42" t="str">
        <f>IF('વિદ્યાર્થી માહિતી'!C34="","",'વિદ્યાર્થી માહિતી'!I34)</f>
        <v/>
      </c>
      <c r="F37" s="34"/>
      <c r="G37" s="34"/>
      <c r="H37" s="34"/>
      <c r="I37" s="34"/>
      <c r="J37" s="34"/>
      <c r="K37" s="34"/>
      <c r="L37" s="34"/>
      <c r="M37" s="148" t="str">
        <f t="shared" si="0"/>
        <v/>
      </c>
      <c r="N37" s="149" t="str">
        <f t="shared" si="1"/>
        <v/>
      </c>
      <c r="O37" s="43" t="str">
        <f t="shared" si="2"/>
        <v/>
      </c>
      <c r="P37" s="129" t="str">
        <f t="shared" si="3"/>
        <v/>
      </c>
      <c r="Q37" s="45" t="str">
        <f>IF('વિદ્યાર્થી માહિતી'!C34="","",'વિદ્યાર્થી માહિતી'!G34)</f>
        <v/>
      </c>
      <c r="R37" s="244" t="str">
        <f t="shared" si="4"/>
        <v/>
      </c>
      <c r="AR37" s="146">
        <v>30</v>
      </c>
    </row>
    <row r="38" spans="1:44" ht="23.25" customHeight="1" x14ac:dyDescent="0.2">
      <c r="A38" s="41">
        <f>IF('વિદ્યાર્થી માહિતી'!A35="","",'વિદ્યાર્થી માહિતી'!A35)</f>
        <v>34</v>
      </c>
      <c r="B38" s="41" t="str">
        <f>IF('વિદ્યાર્થી માહિતી'!B35="","",'વિદ્યાર્થી માહિતી'!B35)</f>
        <v/>
      </c>
      <c r="C38" s="42" t="str">
        <f>IF('વિદ્યાર્થી માહિતી'!C35="","",'વિદ્યાર્થી માહિતી'!C35)</f>
        <v/>
      </c>
      <c r="D38" s="42" t="str">
        <f>IF('વિદ્યાર્થી માહિતી'!C35="","",'વિદ્યાર્થી માહિતી'!G35)</f>
        <v/>
      </c>
      <c r="E38" s="42" t="str">
        <f>IF('વિદ્યાર્થી માહિતી'!C35="","",'વિદ્યાર્થી માહિતી'!I35)</f>
        <v/>
      </c>
      <c r="F38" s="34"/>
      <c r="G38" s="34"/>
      <c r="H38" s="34"/>
      <c r="I38" s="34"/>
      <c r="J38" s="34"/>
      <c r="K38" s="34"/>
      <c r="L38" s="34"/>
      <c r="M38" s="148" t="str">
        <f t="shared" si="0"/>
        <v/>
      </c>
      <c r="N38" s="149" t="str">
        <f t="shared" si="1"/>
        <v/>
      </c>
      <c r="O38" s="43" t="str">
        <f t="shared" si="2"/>
        <v/>
      </c>
      <c r="P38" s="129" t="str">
        <f t="shared" si="3"/>
        <v/>
      </c>
      <c r="Q38" s="45" t="str">
        <f>IF('વિદ્યાર્થી માહિતી'!C35="","",'વિદ્યાર્થી માહિતી'!G35)</f>
        <v/>
      </c>
      <c r="R38" s="244" t="str">
        <f t="shared" si="4"/>
        <v/>
      </c>
      <c r="AR38" s="146">
        <v>31</v>
      </c>
    </row>
    <row r="39" spans="1:44" ht="23.25" customHeight="1" x14ac:dyDescent="0.2">
      <c r="A39" s="41">
        <f>IF('વિદ્યાર્થી માહિતી'!A36="","",'વિદ્યાર્થી માહિતી'!A36)</f>
        <v>35</v>
      </c>
      <c r="B39" s="41" t="str">
        <f>IF('વિદ્યાર્થી માહિતી'!B36="","",'વિદ્યાર્થી માહિતી'!B36)</f>
        <v/>
      </c>
      <c r="C39" s="42" t="str">
        <f>IF('વિદ્યાર્થી માહિતી'!C36="","",'વિદ્યાર્થી માહિતી'!C36)</f>
        <v/>
      </c>
      <c r="D39" s="42" t="str">
        <f>IF('વિદ્યાર્થી માહિતી'!C36="","",'વિદ્યાર્થી માહિતી'!G36)</f>
        <v/>
      </c>
      <c r="E39" s="42" t="str">
        <f>IF('વિદ્યાર્થી માહિતી'!C36="","",'વિદ્યાર્થી માહિતી'!I36)</f>
        <v/>
      </c>
      <c r="F39" s="34"/>
      <c r="G39" s="34"/>
      <c r="H39" s="34"/>
      <c r="I39" s="34"/>
      <c r="J39" s="34"/>
      <c r="K39" s="34"/>
      <c r="L39" s="34"/>
      <c r="M39" s="148" t="str">
        <f t="shared" si="0"/>
        <v/>
      </c>
      <c r="N39" s="149" t="str">
        <f t="shared" si="1"/>
        <v/>
      </c>
      <c r="O39" s="43" t="str">
        <f t="shared" si="2"/>
        <v/>
      </c>
      <c r="P39" s="129" t="str">
        <f t="shared" si="3"/>
        <v/>
      </c>
      <c r="Q39" s="45" t="str">
        <f>IF('વિદ્યાર્થી માહિતી'!C36="","",'વિદ્યાર્થી માહિતી'!G36)</f>
        <v/>
      </c>
      <c r="R39" s="244" t="str">
        <f t="shared" si="4"/>
        <v/>
      </c>
      <c r="AR39" s="146">
        <v>32</v>
      </c>
    </row>
    <row r="40" spans="1:44" ht="23.25" customHeight="1" x14ac:dyDescent="0.2">
      <c r="A40" s="41">
        <f>IF('વિદ્યાર્થી માહિતી'!A37="","",'વિદ્યાર્થી માહિતી'!A37)</f>
        <v>36</v>
      </c>
      <c r="B40" s="41" t="str">
        <f>IF('વિદ્યાર્થી માહિતી'!B37="","",'વિદ્યાર્થી માહિતી'!B37)</f>
        <v/>
      </c>
      <c r="C40" s="42" t="str">
        <f>IF('વિદ્યાર્થી માહિતી'!C37="","",'વિદ્યાર્થી માહિતી'!C37)</f>
        <v/>
      </c>
      <c r="D40" s="42" t="str">
        <f>IF('વિદ્યાર્થી માહિતી'!C37="","",'વિદ્યાર્થી માહિતી'!G37)</f>
        <v/>
      </c>
      <c r="E40" s="42" t="str">
        <f>IF('વિદ્યાર્થી માહિતી'!C37="","",'વિદ્યાર્થી માહિતી'!I37)</f>
        <v/>
      </c>
      <c r="F40" s="34"/>
      <c r="G40" s="34"/>
      <c r="H40" s="34"/>
      <c r="I40" s="34"/>
      <c r="J40" s="34"/>
      <c r="K40" s="34"/>
      <c r="L40" s="34"/>
      <c r="M40" s="148" t="str">
        <f t="shared" si="0"/>
        <v/>
      </c>
      <c r="N40" s="149" t="str">
        <f t="shared" si="1"/>
        <v/>
      </c>
      <c r="O40" s="43" t="str">
        <f t="shared" si="2"/>
        <v/>
      </c>
      <c r="P40" s="129" t="str">
        <f t="shared" si="3"/>
        <v/>
      </c>
      <c r="Q40" s="45" t="str">
        <f>IF('વિદ્યાર્થી માહિતી'!C37="","",'વિદ્યાર્થી માહિતી'!G37)</f>
        <v/>
      </c>
      <c r="R40" s="244" t="str">
        <f t="shared" si="4"/>
        <v/>
      </c>
      <c r="AR40" s="146">
        <v>33</v>
      </c>
    </row>
    <row r="41" spans="1:44" ht="23.25" customHeight="1" x14ac:dyDescent="0.2">
      <c r="A41" s="41">
        <f>IF('વિદ્યાર્થી માહિતી'!A38="","",'વિદ્યાર્થી માહિતી'!A38)</f>
        <v>37</v>
      </c>
      <c r="B41" s="41" t="str">
        <f>IF('વિદ્યાર્થી માહિતી'!B38="","",'વિદ્યાર્થી માહિતી'!B38)</f>
        <v/>
      </c>
      <c r="C41" s="42" t="str">
        <f>IF('વિદ્યાર્થી માહિતી'!C38="","",'વિદ્યાર્થી માહિતી'!C38)</f>
        <v/>
      </c>
      <c r="D41" s="42" t="str">
        <f>IF('વિદ્યાર્થી માહિતી'!C38="","",'વિદ્યાર્થી માહિતી'!G38)</f>
        <v/>
      </c>
      <c r="E41" s="42" t="str">
        <f>IF('વિદ્યાર્થી માહિતી'!C38="","",'વિદ્યાર્થી માહિતી'!I38)</f>
        <v/>
      </c>
      <c r="F41" s="34"/>
      <c r="G41" s="34"/>
      <c r="H41" s="34"/>
      <c r="I41" s="34"/>
      <c r="J41" s="34"/>
      <c r="K41" s="34"/>
      <c r="L41" s="34"/>
      <c r="M41" s="148" t="str">
        <f t="shared" si="0"/>
        <v/>
      </c>
      <c r="N41" s="149" t="str">
        <f t="shared" si="1"/>
        <v/>
      </c>
      <c r="O41" s="43" t="str">
        <f t="shared" si="2"/>
        <v/>
      </c>
      <c r="P41" s="129" t="str">
        <f t="shared" si="3"/>
        <v/>
      </c>
      <c r="Q41" s="45" t="str">
        <f>IF('વિદ્યાર્થી માહિતી'!C38="","",'વિદ્યાર્થી માહિતી'!G38)</f>
        <v/>
      </c>
      <c r="R41" s="244" t="str">
        <f t="shared" si="4"/>
        <v/>
      </c>
      <c r="AR41" s="146">
        <v>34</v>
      </c>
    </row>
    <row r="42" spans="1:44" ht="23.25" customHeight="1" x14ac:dyDescent="0.2">
      <c r="A42" s="41">
        <f>IF('વિદ્યાર્થી માહિતી'!A39="","",'વિદ્યાર્થી માહિતી'!A39)</f>
        <v>38</v>
      </c>
      <c r="B42" s="41" t="str">
        <f>IF('વિદ્યાર્થી માહિતી'!B39="","",'વિદ્યાર્થી માહિતી'!B39)</f>
        <v/>
      </c>
      <c r="C42" s="42" t="str">
        <f>IF('વિદ્યાર્થી માહિતી'!C39="","",'વિદ્યાર્થી માહિતી'!C39)</f>
        <v/>
      </c>
      <c r="D42" s="42" t="str">
        <f>IF('વિદ્યાર્થી માહિતી'!C39="","",'વિદ્યાર્થી માહિતી'!G39)</f>
        <v/>
      </c>
      <c r="E42" s="42" t="str">
        <f>IF('વિદ્યાર્થી માહિતી'!C39="","",'વિદ્યાર્થી માહિતી'!I39)</f>
        <v/>
      </c>
      <c r="F42" s="34"/>
      <c r="G42" s="34"/>
      <c r="H42" s="34"/>
      <c r="I42" s="34"/>
      <c r="J42" s="34"/>
      <c r="K42" s="34"/>
      <c r="L42" s="34"/>
      <c r="M42" s="148" t="str">
        <f t="shared" si="0"/>
        <v/>
      </c>
      <c r="N42" s="149" t="str">
        <f t="shared" si="1"/>
        <v/>
      </c>
      <c r="O42" s="43" t="str">
        <f t="shared" si="2"/>
        <v/>
      </c>
      <c r="P42" s="129" t="str">
        <f t="shared" si="3"/>
        <v/>
      </c>
      <c r="Q42" s="45" t="str">
        <f>IF('વિદ્યાર્થી માહિતી'!C39="","",'વિદ્યાર્થી માહિતી'!G39)</f>
        <v/>
      </c>
      <c r="R42" s="244" t="str">
        <f t="shared" si="4"/>
        <v/>
      </c>
      <c r="AR42" s="146">
        <v>35</v>
      </c>
    </row>
    <row r="43" spans="1:44" ht="23.25" customHeight="1" x14ac:dyDescent="0.2">
      <c r="A43" s="41">
        <f>IF('વિદ્યાર્થી માહિતી'!A40="","",'વિદ્યાર્થી માહિતી'!A40)</f>
        <v>39</v>
      </c>
      <c r="B43" s="41" t="str">
        <f>IF('વિદ્યાર્થી માહિતી'!B40="","",'વિદ્યાર્થી માહિતી'!B40)</f>
        <v/>
      </c>
      <c r="C43" s="42" t="str">
        <f>IF('વિદ્યાર્થી માહિતી'!C40="","",'વિદ્યાર્થી માહિતી'!C40)</f>
        <v/>
      </c>
      <c r="D43" s="42" t="str">
        <f>IF('વિદ્યાર્થી માહિતી'!C40="","",'વિદ્યાર્થી માહિતી'!G40)</f>
        <v/>
      </c>
      <c r="E43" s="42" t="str">
        <f>IF('વિદ્યાર્થી માહિતી'!C40="","",'વિદ્યાર્થી માહિતી'!I40)</f>
        <v/>
      </c>
      <c r="F43" s="34"/>
      <c r="G43" s="34"/>
      <c r="H43" s="34"/>
      <c r="I43" s="34"/>
      <c r="J43" s="34"/>
      <c r="K43" s="34"/>
      <c r="L43" s="34"/>
      <c r="M43" s="148" t="str">
        <f t="shared" si="0"/>
        <v/>
      </c>
      <c r="N43" s="149" t="str">
        <f t="shared" si="1"/>
        <v/>
      </c>
      <c r="O43" s="43" t="str">
        <f t="shared" si="2"/>
        <v/>
      </c>
      <c r="P43" s="129" t="str">
        <f t="shared" si="3"/>
        <v/>
      </c>
      <c r="Q43" s="45" t="str">
        <f>IF('વિદ્યાર્થી માહિતી'!C40="","",'વિદ્યાર્થી માહિતી'!G40)</f>
        <v/>
      </c>
      <c r="R43" s="244" t="str">
        <f t="shared" si="4"/>
        <v/>
      </c>
      <c r="AR43" s="146">
        <v>36</v>
      </c>
    </row>
    <row r="44" spans="1:44" ht="23.25" customHeight="1" x14ac:dyDescent="0.2">
      <c r="A44" s="41">
        <f>IF('વિદ્યાર્થી માહિતી'!A41="","",'વિદ્યાર્થી માહિતી'!A41)</f>
        <v>40</v>
      </c>
      <c r="B44" s="41" t="str">
        <f>IF('વિદ્યાર્થી માહિતી'!B41="","",'વિદ્યાર્થી માહિતી'!B41)</f>
        <v/>
      </c>
      <c r="C44" s="42" t="str">
        <f>IF('વિદ્યાર્થી માહિતી'!C41="","",'વિદ્યાર્થી માહિતી'!C41)</f>
        <v/>
      </c>
      <c r="D44" s="42" t="str">
        <f>IF('વિદ્યાર્થી માહિતી'!C41="","",'વિદ્યાર્થી માહિતી'!G41)</f>
        <v/>
      </c>
      <c r="E44" s="42" t="str">
        <f>IF('વિદ્યાર્થી માહિતી'!C41="","",'વિદ્યાર્થી માહિતી'!I41)</f>
        <v/>
      </c>
      <c r="F44" s="34"/>
      <c r="G44" s="34"/>
      <c r="H44" s="34"/>
      <c r="I44" s="34"/>
      <c r="J44" s="34"/>
      <c r="K44" s="34"/>
      <c r="L44" s="34"/>
      <c r="M44" s="148" t="str">
        <f t="shared" si="0"/>
        <v/>
      </c>
      <c r="N44" s="149" t="str">
        <f t="shared" si="1"/>
        <v/>
      </c>
      <c r="O44" s="43" t="str">
        <f t="shared" si="2"/>
        <v/>
      </c>
      <c r="P44" s="129" t="str">
        <f t="shared" si="3"/>
        <v/>
      </c>
      <c r="Q44" s="45" t="str">
        <f>IF('વિદ્યાર્થી માહિતી'!C41="","",'વિદ્યાર્થી માહિતી'!G41)</f>
        <v/>
      </c>
      <c r="R44" s="244" t="str">
        <f t="shared" si="4"/>
        <v/>
      </c>
      <c r="AR44" s="146">
        <v>37</v>
      </c>
    </row>
    <row r="45" spans="1:44" ht="23.25" customHeight="1" x14ac:dyDescent="0.2">
      <c r="A45" s="41">
        <f>IF('વિદ્યાર્થી માહિતી'!A42="","",'વિદ્યાર્થી માહિતી'!A42)</f>
        <v>41</v>
      </c>
      <c r="B45" s="41" t="str">
        <f>IF('વિદ્યાર્થી માહિતી'!B42="","",'વિદ્યાર્થી માહિતી'!B42)</f>
        <v/>
      </c>
      <c r="C45" s="42" t="str">
        <f>IF('વિદ્યાર્થી માહિતી'!C42="","",'વિદ્યાર્થી માહિતી'!C42)</f>
        <v/>
      </c>
      <c r="D45" s="42" t="str">
        <f>IF('વિદ્યાર્થી માહિતી'!C42="","",'વિદ્યાર્થી માહિતી'!G42)</f>
        <v/>
      </c>
      <c r="E45" s="42" t="str">
        <f>IF('વિદ્યાર્થી માહિતી'!C42="","",'વિદ્યાર્થી માહિતી'!I42)</f>
        <v/>
      </c>
      <c r="F45" s="34"/>
      <c r="G45" s="34"/>
      <c r="H45" s="34"/>
      <c r="I45" s="34"/>
      <c r="J45" s="34"/>
      <c r="K45" s="34"/>
      <c r="L45" s="34"/>
      <c r="M45" s="148" t="str">
        <f t="shared" si="0"/>
        <v/>
      </c>
      <c r="N45" s="149" t="str">
        <f t="shared" si="1"/>
        <v/>
      </c>
      <c r="O45" s="43" t="str">
        <f t="shared" si="2"/>
        <v/>
      </c>
      <c r="P45" s="129" t="str">
        <f t="shared" si="3"/>
        <v/>
      </c>
      <c r="Q45" s="45" t="str">
        <f>IF('વિદ્યાર્થી માહિતી'!C42="","",'વિદ્યાર્થી માહિતી'!G42)</f>
        <v/>
      </c>
      <c r="R45" s="244" t="str">
        <f t="shared" si="4"/>
        <v/>
      </c>
      <c r="AR45" s="146">
        <v>38</v>
      </c>
    </row>
    <row r="46" spans="1:44" ht="23.25" customHeight="1" x14ac:dyDescent="0.2">
      <c r="A46" s="41">
        <f>IF('વિદ્યાર્થી માહિતી'!A43="","",'વિદ્યાર્થી માહિતી'!A43)</f>
        <v>42</v>
      </c>
      <c r="B46" s="41" t="str">
        <f>IF('વિદ્યાર્થી માહિતી'!B43="","",'વિદ્યાર્થી માહિતી'!B43)</f>
        <v/>
      </c>
      <c r="C46" s="42" t="str">
        <f>IF('વિદ્યાર્થી માહિતી'!C43="","",'વિદ્યાર્થી માહિતી'!C43)</f>
        <v/>
      </c>
      <c r="D46" s="42" t="str">
        <f>IF('વિદ્યાર્થી માહિતી'!C43="","",'વિદ્યાર્થી માહિતી'!G43)</f>
        <v/>
      </c>
      <c r="E46" s="42" t="str">
        <f>IF('વિદ્યાર્થી માહિતી'!C43="","",'વિદ્યાર્થી માહિતી'!I43)</f>
        <v/>
      </c>
      <c r="F46" s="34"/>
      <c r="G46" s="34"/>
      <c r="H46" s="34"/>
      <c r="I46" s="34"/>
      <c r="J46" s="34"/>
      <c r="K46" s="34"/>
      <c r="L46" s="34"/>
      <c r="M46" s="148" t="str">
        <f t="shared" si="0"/>
        <v/>
      </c>
      <c r="N46" s="149" t="str">
        <f t="shared" si="1"/>
        <v/>
      </c>
      <c r="O46" s="43" t="str">
        <f t="shared" si="2"/>
        <v/>
      </c>
      <c r="P46" s="129" t="str">
        <f t="shared" si="3"/>
        <v/>
      </c>
      <c r="Q46" s="45" t="str">
        <f>IF('વિદ્યાર્થી માહિતી'!C43="","",'વિદ્યાર્થી માહિતી'!G43)</f>
        <v/>
      </c>
      <c r="R46" s="244" t="str">
        <f t="shared" si="4"/>
        <v/>
      </c>
      <c r="AR46" s="146">
        <v>39</v>
      </c>
    </row>
    <row r="47" spans="1:44" ht="23.25" customHeight="1" x14ac:dyDescent="0.2">
      <c r="A47" s="41">
        <f>IF('વિદ્યાર્થી માહિતી'!A44="","",'વિદ્યાર્થી માહિતી'!A44)</f>
        <v>43</v>
      </c>
      <c r="B47" s="41" t="str">
        <f>IF('વિદ્યાર્થી માહિતી'!B44="","",'વિદ્યાર્થી માહિતી'!B44)</f>
        <v/>
      </c>
      <c r="C47" s="42" t="str">
        <f>IF('વિદ્યાર્થી માહિતી'!C44="","",'વિદ્યાર્થી માહિતી'!C44)</f>
        <v/>
      </c>
      <c r="D47" s="42" t="str">
        <f>IF('વિદ્યાર્થી માહિતી'!C44="","",'વિદ્યાર્થી માહિતી'!G44)</f>
        <v/>
      </c>
      <c r="E47" s="42" t="str">
        <f>IF('વિદ્યાર્થી માહિતી'!C44="","",'વિદ્યાર્થી માહિતી'!I44)</f>
        <v/>
      </c>
      <c r="F47" s="34"/>
      <c r="G47" s="34"/>
      <c r="H47" s="34"/>
      <c r="I47" s="34"/>
      <c r="J47" s="34"/>
      <c r="K47" s="34"/>
      <c r="L47" s="34"/>
      <c r="M47" s="148" t="str">
        <f t="shared" si="0"/>
        <v/>
      </c>
      <c r="N47" s="149" t="str">
        <f t="shared" si="1"/>
        <v/>
      </c>
      <c r="O47" s="43" t="str">
        <f t="shared" si="2"/>
        <v/>
      </c>
      <c r="P47" s="129" t="str">
        <f t="shared" si="3"/>
        <v/>
      </c>
      <c r="Q47" s="45" t="str">
        <f>IF('વિદ્યાર્થી માહિતી'!C44="","",'વિદ્યાર્થી માહિતી'!G44)</f>
        <v/>
      </c>
      <c r="R47" s="244" t="str">
        <f t="shared" si="4"/>
        <v/>
      </c>
      <c r="AR47" s="146">
        <v>40</v>
      </c>
    </row>
    <row r="48" spans="1:44" ht="23.25" customHeight="1" x14ac:dyDescent="0.2">
      <c r="A48" s="41">
        <f>IF('વિદ્યાર્થી માહિતી'!A45="","",'વિદ્યાર્થી માહિતી'!A45)</f>
        <v>44</v>
      </c>
      <c r="B48" s="41" t="str">
        <f>IF('વિદ્યાર્થી માહિતી'!B45="","",'વિદ્યાર્થી માહિતી'!B45)</f>
        <v/>
      </c>
      <c r="C48" s="42" t="str">
        <f>IF('વિદ્યાર્થી માહિતી'!C45="","",'વિદ્યાર્થી માહિતી'!C45)</f>
        <v/>
      </c>
      <c r="D48" s="42" t="str">
        <f>IF('વિદ્યાર્થી માહિતી'!C45="","",'વિદ્યાર્થી માહિતી'!G45)</f>
        <v/>
      </c>
      <c r="E48" s="42" t="str">
        <f>IF('વિદ્યાર્થી માહિતી'!C45="","",'વિદ્યાર્થી માહિતી'!I45)</f>
        <v/>
      </c>
      <c r="F48" s="34"/>
      <c r="G48" s="34"/>
      <c r="H48" s="34"/>
      <c r="I48" s="34"/>
      <c r="J48" s="34"/>
      <c r="K48" s="34"/>
      <c r="L48" s="34"/>
      <c r="M48" s="148" t="str">
        <f t="shared" si="0"/>
        <v/>
      </c>
      <c r="N48" s="149" t="str">
        <f t="shared" si="1"/>
        <v/>
      </c>
      <c r="O48" s="43" t="str">
        <f t="shared" si="2"/>
        <v/>
      </c>
      <c r="P48" s="129" t="str">
        <f t="shared" si="3"/>
        <v/>
      </c>
      <c r="Q48" s="45" t="str">
        <f>IF('વિદ્યાર્થી માહિતી'!C45="","",'વિદ્યાર્થી માહિતી'!G45)</f>
        <v/>
      </c>
      <c r="R48" s="244" t="str">
        <f t="shared" si="4"/>
        <v/>
      </c>
      <c r="AR48" s="146">
        <v>41</v>
      </c>
    </row>
    <row r="49" spans="1:44" ht="23.25" customHeight="1" x14ac:dyDescent="0.2">
      <c r="A49" s="41">
        <f>IF('વિદ્યાર્થી માહિતી'!A46="","",'વિદ્યાર્થી માહિતી'!A46)</f>
        <v>45</v>
      </c>
      <c r="B49" s="41" t="str">
        <f>IF('વિદ્યાર્થી માહિતી'!B46="","",'વિદ્યાર્થી માહિતી'!B46)</f>
        <v/>
      </c>
      <c r="C49" s="42" t="str">
        <f>IF('વિદ્યાર્થી માહિતી'!C46="","",'વિદ્યાર્થી માહિતી'!C46)</f>
        <v/>
      </c>
      <c r="D49" s="42" t="str">
        <f>IF('વિદ્યાર્થી માહિતી'!C46="","",'વિદ્યાર્થી માહિતી'!G46)</f>
        <v/>
      </c>
      <c r="E49" s="42" t="str">
        <f>IF('વિદ્યાર્થી માહિતી'!C46="","",'વિદ્યાર્થી માહિતી'!I46)</f>
        <v/>
      </c>
      <c r="F49" s="34"/>
      <c r="G49" s="34"/>
      <c r="H49" s="34"/>
      <c r="I49" s="34"/>
      <c r="J49" s="34"/>
      <c r="K49" s="34"/>
      <c r="L49" s="34"/>
      <c r="M49" s="148" t="str">
        <f t="shared" si="0"/>
        <v/>
      </c>
      <c r="N49" s="149" t="str">
        <f t="shared" si="1"/>
        <v/>
      </c>
      <c r="O49" s="43" t="str">
        <f t="shared" si="2"/>
        <v/>
      </c>
      <c r="P49" s="129" t="str">
        <f t="shared" si="3"/>
        <v/>
      </c>
      <c r="Q49" s="45" t="str">
        <f>IF('વિદ્યાર્થી માહિતી'!C46="","",'વિદ્યાર્થી માહિતી'!G46)</f>
        <v/>
      </c>
      <c r="R49" s="244" t="str">
        <f t="shared" si="4"/>
        <v/>
      </c>
      <c r="AR49" s="146">
        <v>42</v>
      </c>
    </row>
    <row r="50" spans="1:44" ht="23.25" customHeight="1" x14ac:dyDescent="0.2">
      <c r="A50" s="41">
        <f>IF('વિદ્યાર્થી માહિતી'!A47="","",'વિદ્યાર્થી માહિતી'!A47)</f>
        <v>46</v>
      </c>
      <c r="B50" s="41" t="str">
        <f>IF('વિદ્યાર્થી માહિતી'!B47="","",'વિદ્યાર્થી માહિતી'!B47)</f>
        <v/>
      </c>
      <c r="C50" s="42" t="str">
        <f>IF('વિદ્યાર્થી માહિતી'!C47="","",'વિદ્યાર્થી માહિતી'!C47)</f>
        <v/>
      </c>
      <c r="D50" s="42" t="str">
        <f>IF('વિદ્યાર્થી માહિતી'!C47="","",'વિદ્યાર્થી માહિતી'!G47)</f>
        <v/>
      </c>
      <c r="E50" s="42" t="str">
        <f>IF('વિદ્યાર્થી માહિતી'!C47="","",'વિદ્યાર્થી માહિતી'!I47)</f>
        <v/>
      </c>
      <c r="F50" s="34"/>
      <c r="G50" s="34"/>
      <c r="H50" s="34"/>
      <c r="I50" s="34"/>
      <c r="J50" s="34"/>
      <c r="K50" s="34"/>
      <c r="L50" s="34"/>
      <c r="M50" s="148" t="str">
        <f t="shared" si="0"/>
        <v/>
      </c>
      <c r="N50" s="149" t="str">
        <f t="shared" si="1"/>
        <v/>
      </c>
      <c r="O50" s="43" t="str">
        <f t="shared" si="2"/>
        <v/>
      </c>
      <c r="P50" s="129" t="str">
        <f t="shared" si="3"/>
        <v/>
      </c>
      <c r="Q50" s="45" t="str">
        <f>IF('વિદ્યાર્થી માહિતી'!C47="","",'વિદ્યાર્થી માહિતી'!G47)</f>
        <v/>
      </c>
      <c r="R50" s="244" t="str">
        <f t="shared" si="4"/>
        <v/>
      </c>
      <c r="AR50" s="146">
        <v>43</v>
      </c>
    </row>
    <row r="51" spans="1:44" ht="23.25" customHeight="1" x14ac:dyDescent="0.2">
      <c r="A51" s="41">
        <f>IF('વિદ્યાર્થી માહિતી'!A48="","",'વિદ્યાર્થી માહિતી'!A48)</f>
        <v>47</v>
      </c>
      <c r="B51" s="41" t="str">
        <f>IF('વિદ્યાર્થી માહિતી'!B48="","",'વિદ્યાર્થી માહિતી'!B48)</f>
        <v/>
      </c>
      <c r="C51" s="42" t="str">
        <f>IF('વિદ્યાર્થી માહિતી'!C48="","",'વિદ્યાર્થી માહિતી'!C48)</f>
        <v/>
      </c>
      <c r="D51" s="42" t="str">
        <f>IF('વિદ્યાર્થી માહિતી'!C48="","",'વિદ્યાર્થી માહિતી'!G48)</f>
        <v/>
      </c>
      <c r="E51" s="42" t="str">
        <f>IF('વિદ્યાર્થી માહિતી'!C48="","",'વિદ્યાર્થી માહિતી'!I48)</f>
        <v/>
      </c>
      <c r="F51" s="34"/>
      <c r="G51" s="34"/>
      <c r="H51" s="34"/>
      <c r="I51" s="34"/>
      <c r="J51" s="34"/>
      <c r="K51" s="34"/>
      <c r="L51" s="34"/>
      <c r="M51" s="148" t="str">
        <f t="shared" si="0"/>
        <v/>
      </c>
      <c r="N51" s="149" t="str">
        <f t="shared" si="1"/>
        <v/>
      </c>
      <c r="O51" s="43" t="str">
        <f t="shared" si="2"/>
        <v/>
      </c>
      <c r="P51" s="129" t="str">
        <f t="shared" si="3"/>
        <v/>
      </c>
      <c r="Q51" s="45" t="str">
        <f>IF('વિદ્યાર્થી માહિતી'!C48="","",'વિદ્યાર્થી માહિતી'!G48)</f>
        <v/>
      </c>
      <c r="R51" s="244" t="str">
        <f t="shared" si="4"/>
        <v/>
      </c>
      <c r="AR51" s="146">
        <v>44</v>
      </c>
    </row>
    <row r="52" spans="1:44" ht="23.25" customHeight="1" x14ac:dyDescent="0.2">
      <c r="A52" s="41">
        <f>IF('વિદ્યાર્થી માહિતી'!A49="","",'વિદ્યાર્થી માહિતી'!A49)</f>
        <v>48</v>
      </c>
      <c r="B52" s="41" t="str">
        <f>IF('વિદ્યાર્થી માહિતી'!B49="","",'વિદ્યાર્થી માહિતી'!B49)</f>
        <v/>
      </c>
      <c r="C52" s="42" t="str">
        <f>IF('વિદ્યાર્થી માહિતી'!C49="","",'વિદ્યાર્થી માહિતી'!C49)</f>
        <v/>
      </c>
      <c r="D52" s="42" t="str">
        <f>IF('વિદ્યાર્થી માહિતી'!C49="","",'વિદ્યાર્થી માહિતી'!G49)</f>
        <v/>
      </c>
      <c r="E52" s="42" t="str">
        <f>IF('વિદ્યાર્થી માહિતી'!C49="","",'વિદ્યાર્થી માહિતી'!I49)</f>
        <v/>
      </c>
      <c r="F52" s="34"/>
      <c r="G52" s="34"/>
      <c r="H52" s="34"/>
      <c r="I52" s="34"/>
      <c r="J52" s="34"/>
      <c r="K52" s="34"/>
      <c r="L52" s="34"/>
      <c r="M52" s="148" t="str">
        <f t="shared" si="0"/>
        <v/>
      </c>
      <c r="N52" s="149" t="str">
        <f t="shared" si="1"/>
        <v/>
      </c>
      <c r="O52" s="43" t="str">
        <f t="shared" si="2"/>
        <v/>
      </c>
      <c r="P52" s="129" t="str">
        <f t="shared" si="3"/>
        <v/>
      </c>
      <c r="Q52" s="45" t="str">
        <f>IF('વિદ્યાર્થી માહિતી'!C49="","",'વિદ્યાર્થી માહિતી'!G49)</f>
        <v/>
      </c>
      <c r="R52" s="244" t="str">
        <f t="shared" si="4"/>
        <v/>
      </c>
      <c r="AR52" s="146">
        <v>45</v>
      </c>
    </row>
    <row r="53" spans="1:44" ht="23.25" customHeight="1" x14ac:dyDescent="0.2">
      <c r="A53" s="41">
        <f>IF('વિદ્યાર્થી માહિતી'!A50="","",'વિદ્યાર્થી માહિતી'!A50)</f>
        <v>49</v>
      </c>
      <c r="B53" s="41" t="str">
        <f>IF('વિદ્યાર્થી માહિતી'!B50="","",'વિદ્યાર્થી માહિતી'!B50)</f>
        <v/>
      </c>
      <c r="C53" s="42" t="str">
        <f>IF('વિદ્યાર્થી માહિતી'!C50="","",'વિદ્યાર્થી માહિતી'!C50)</f>
        <v/>
      </c>
      <c r="D53" s="42" t="str">
        <f>IF('વિદ્યાર્થી માહિતી'!C50="","",'વિદ્યાર્થી માહિતી'!G50)</f>
        <v/>
      </c>
      <c r="E53" s="42" t="str">
        <f>IF('વિદ્યાર્થી માહિતી'!C50="","",'વિદ્યાર્થી માહિતી'!I50)</f>
        <v/>
      </c>
      <c r="F53" s="34"/>
      <c r="G53" s="34"/>
      <c r="H53" s="34"/>
      <c r="I53" s="34"/>
      <c r="J53" s="34"/>
      <c r="K53" s="34"/>
      <c r="L53" s="34"/>
      <c r="M53" s="148" t="str">
        <f t="shared" si="0"/>
        <v/>
      </c>
      <c r="N53" s="149" t="str">
        <f t="shared" si="1"/>
        <v/>
      </c>
      <c r="O53" s="43" t="str">
        <f t="shared" si="2"/>
        <v/>
      </c>
      <c r="P53" s="129" t="str">
        <f t="shared" si="3"/>
        <v/>
      </c>
      <c r="Q53" s="45" t="str">
        <f>IF('વિદ્યાર્થી માહિતી'!C50="","",'વિદ્યાર્થી માહિતી'!G50)</f>
        <v/>
      </c>
      <c r="R53" s="244" t="str">
        <f t="shared" si="4"/>
        <v/>
      </c>
      <c r="AR53" s="146">
        <v>46</v>
      </c>
    </row>
    <row r="54" spans="1:44" ht="23.25" customHeight="1" x14ac:dyDescent="0.2">
      <c r="A54" s="41">
        <f>IF('વિદ્યાર્થી માહિતી'!A51="","",'વિદ્યાર્થી માહિતી'!A51)</f>
        <v>50</v>
      </c>
      <c r="B54" s="41" t="str">
        <f>IF('વિદ્યાર્થી માહિતી'!B51="","",'વિદ્યાર્થી માહિતી'!B51)</f>
        <v/>
      </c>
      <c r="C54" s="42" t="str">
        <f>IF('વિદ્યાર્થી માહિતી'!C51="","",'વિદ્યાર્થી માહિતી'!C51)</f>
        <v/>
      </c>
      <c r="D54" s="42" t="str">
        <f>IF('વિદ્યાર્થી માહિતી'!C51="","",'વિદ્યાર્થી માહિતી'!G51)</f>
        <v/>
      </c>
      <c r="E54" s="42" t="str">
        <f>IF('વિદ્યાર્થી માહિતી'!C51="","",'વિદ્યાર્થી માહિતી'!I51)</f>
        <v/>
      </c>
      <c r="F54" s="34"/>
      <c r="G54" s="34"/>
      <c r="H54" s="34"/>
      <c r="I54" s="34"/>
      <c r="J54" s="34"/>
      <c r="K54" s="34"/>
      <c r="L54" s="34"/>
      <c r="M54" s="148" t="str">
        <f t="shared" si="0"/>
        <v/>
      </c>
      <c r="N54" s="149" t="str">
        <f t="shared" si="1"/>
        <v/>
      </c>
      <c r="O54" s="43" t="str">
        <f t="shared" si="2"/>
        <v/>
      </c>
      <c r="P54" s="129" t="str">
        <f t="shared" si="3"/>
        <v/>
      </c>
      <c r="Q54" s="45" t="str">
        <f>IF('વિદ્યાર્થી માહિતી'!C51="","",'વિદ્યાર્થી માહિતી'!G51)</f>
        <v/>
      </c>
      <c r="R54" s="244" t="str">
        <f t="shared" si="4"/>
        <v/>
      </c>
      <c r="AR54" s="146">
        <v>47</v>
      </c>
    </row>
    <row r="55" spans="1:44" ht="23.25" customHeight="1" x14ac:dyDescent="0.2">
      <c r="A55" s="41">
        <f>IF('વિદ્યાર્થી માહિતી'!A52="","",'વિદ્યાર્થી માહિતી'!A52)</f>
        <v>51</v>
      </c>
      <c r="B55" s="41" t="str">
        <f>IF('વિદ્યાર્થી માહિતી'!B52="","",'વિદ્યાર્થી માહિતી'!B52)</f>
        <v/>
      </c>
      <c r="C55" s="42" t="str">
        <f>IF('વિદ્યાર્થી માહિતી'!C52="","",'વિદ્યાર્થી માહિતી'!C52)</f>
        <v/>
      </c>
      <c r="D55" s="42" t="str">
        <f>IF('વિદ્યાર્થી માહિતી'!C52="","",'વિદ્યાર્થી માહિતી'!G52)</f>
        <v/>
      </c>
      <c r="E55" s="42" t="str">
        <f>IF('વિદ્યાર્થી માહિતી'!C52="","",'વિદ્યાર્થી માહિતી'!I52)</f>
        <v/>
      </c>
      <c r="F55" s="34"/>
      <c r="G55" s="34"/>
      <c r="H55" s="34"/>
      <c r="I55" s="34"/>
      <c r="J55" s="34"/>
      <c r="K55" s="34"/>
      <c r="L55" s="34"/>
      <c r="M55" s="148" t="str">
        <f t="shared" si="0"/>
        <v/>
      </c>
      <c r="N55" s="149" t="str">
        <f t="shared" si="1"/>
        <v/>
      </c>
      <c r="O55" s="43" t="str">
        <f t="shared" si="2"/>
        <v/>
      </c>
      <c r="P55" s="129" t="str">
        <f t="shared" si="3"/>
        <v/>
      </c>
      <c r="Q55" s="45" t="str">
        <f>IF('વિદ્યાર્થી માહિતી'!C52="","",'વિદ્યાર્થી માહિતી'!G52)</f>
        <v/>
      </c>
      <c r="R55" s="244" t="str">
        <f t="shared" si="4"/>
        <v/>
      </c>
      <c r="AR55" s="146">
        <v>48</v>
      </c>
    </row>
    <row r="56" spans="1:44" ht="23.25" customHeight="1" x14ac:dyDescent="0.2">
      <c r="A56" s="41">
        <f>IF('વિદ્યાર્થી માહિતી'!A53="","",'વિદ્યાર્થી માહિતી'!A53)</f>
        <v>52</v>
      </c>
      <c r="B56" s="41" t="str">
        <f>IF('વિદ્યાર્થી માહિતી'!B53="","",'વિદ્યાર્થી માહિતી'!B53)</f>
        <v/>
      </c>
      <c r="C56" s="42" t="str">
        <f>IF('વિદ્યાર્થી માહિતી'!C53="","",'વિદ્યાર્થી માહિતી'!C53)</f>
        <v/>
      </c>
      <c r="D56" s="42" t="str">
        <f>IF('વિદ્યાર્થી માહિતી'!C53="","",'વિદ્યાર્થી માહિતી'!G53)</f>
        <v/>
      </c>
      <c r="E56" s="42" t="str">
        <f>IF('વિદ્યાર્થી માહિતી'!C53="","",'વિદ્યાર્થી માહિતી'!I53)</f>
        <v/>
      </c>
      <c r="F56" s="34"/>
      <c r="G56" s="34"/>
      <c r="H56" s="34"/>
      <c r="I56" s="34"/>
      <c r="J56" s="34"/>
      <c r="K56" s="34"/>
      <c r="L56" s="34"/>
      <c r="M56" s="148" t="str">
        <f t="shared" si="0"/>
        <v/>
      </c>
      <c r="N56" s="149" t="str">
        <f t="shared" si="1"/>
        <v/>
      </c>
      <c r="O56" s="43" t="str">
        <f t="shared" si="2"/>
        <v/>
      </c>
      <c r="P56" s="129" t="str">
        <f t="shared" si="3"/>
        <v/>
      </c>
      <c r="Q56" s="45" t="str">
        <f>IF('વિદ્યાર્થી માહિતી'!C53="","",'વિદ્યાર્થી માહિતી'!G53)</f>
        <v/>
      </c>
      <c r="R56" s="244" t="str">
        <f t="shared" si="4"/>
        <v/>
      </c>
      <c r="AR56" s="146">
        <v>49</v>
      </c>
    </row>
    <row r="57" spans="1:44" ht="23.25" customHeight="1" x14ac:dyDescent="0.2">
      <c r="A57" s="41">
        <f>IF('વિદ્યાર્થી માહિતી'!A54="","",'વિદ્યાર્થી માહિતી'!A54)</f>
        <v>53</v>
      </c>
      <c r="B57" s="41" t="str">
        <f>IF('વિદ્યાર્થી માહિતી'!B54="","",'વિદ્યાર્થી માહિતી'!B54)</f>
        <v/>
      </c>
      <c r="C57" s="42" t="str">
        <f>IF('વિદ્યાર્થી માહિતી'!C54="","",'વિદ્યાર્થી માહિતી'!C54)</f>
        <v/>
      </c>
      <c r="D57" s="42" t="str">
        <f>IF('વિદ્યાર્થી માહિતી'!C54="","",'વિદ્યાર્થી માહિતી'!G54)</f>
        <v/>
      </c>
      <c r="E57" s="42" t="str">
        <f>IF('વિદ્યાર્થી માહિતી'!C54="","",'વિદ્યાર્થી માહિતી'!I54)</f>
        <v/>
      </c>
      <c r="F57" s="34"/>
      <c r="G57" s="34"/>
      <c r="H57" s="34"/>
      <c r="I57" s="34"/>
      <c r="J57" s="34"/>
      <c r="K57" s="34"/>
      <c r="L57" s="34"/>
      <c r="M57" s="148" t="str">
        <f t="shared" si="0"/>
        <v/>
      </c>
      <c r="N57" s="149" t="str">
        <f t="shared" si="1"/>
        <v/>
      </c>
      <c r="O57" s="43" t="str">
        <f t="shared" si="2"/>
        <v/>
      </c>
      <c r="P57" s="129" t="str">
        <f t="shared" si="3"/>
        <v/>
      </c>
      <c r="Q57" s="45" t="str">
        <f>IF('વિદ્યાર્થી માહિતી'!C54="","",'વિદ્યાર્થી માહિતી'!G54)</f>
        <v/>
      </c>
      <c r="R57" s="244" t="str">
        <f t="shared" si="4"/>
        <v/>
      </c>
      <c r="AR57" s="146">
        <v>50</v>
      </c>
    </row>
    <row r="58" spans="1:44" ht="23.25" customHeight="1" x14ac:dyDescent="0.2">
      <c r="A58" s="41">
        <f>IF('વિદ્યાર્થી માહિતી'!A55="","",'વિદ્યાર્થી માહિતી'!A55)</f>
        <v>54</v>
      </c>
      <c r="B58" s="41" t="str">
        <f>IF('વિદ્યાર્થી માહિતી'!B55="","",'વિદ્યાર્થી માહિતી'!B55)</f>
        <v/>
      </c>
      <c r="C58" s="42" t="str">
        <f>IF('વિદ્યાર્થી માહિતી'!C55="","",'વિદ્યાર્થી માહિતી'!C55)</f>
        <v/>
      </c>
      <c r="D58" s="42" t="str">
        <f>IF('વિદ્યાર્થી માહિતી'!C55="","",'વિદ્યાર્થી માહિતી'!G55)</f>
        <v/>
      </c>
      <c r="E58" s="42" t="str">
        <f>IF('વિદ્યાર્થી માહિતી'!C55="","",'વિદ્યાર્થી માહિતી'!I55)</f>
        <v/>
      </c>
      <c r="F58" s="34"/>
      <c r="G58" s="34"/>
      <c r="H58" s="34"/>
      <c r="I58" s="34"/>
      <c r="J58" s="34"/>
      <c r="K58" s="34"/>
      <c r="L58" s="34"/>
      <c r="M58" s="148" t="str">
        <f t="shared" si="0"/>
        <v/>
      </c>
      <c r="N58" s="149" t="str">
        <f t="shared" si="1"/>
        <v/>
      </c>
      <c r="O58" s="43" t="str">
        <f t="shared" si="2"/>
        <v/>
      </c>
      <c r="P58" s="129" t="str">
        <f t="shared" si="3"/>
        <v/>
      </c>
      <c r="Q58" s="45" t="str">
        <f>IF('વિદ્યાર્થી માહિતી'!C55="","",'વિદ્યાર્થી માહિતી'!G55)</f>
        <v/>
      </c>
      <c r="R58" s="244" t="str">
        <f t="shared" si="4"/>
        <v/>
      </c>
    </row>
    <row r="59" spans="1:44" ht="23.25" customHeight="1" x14ac:dyDescent="0.2">
      <c r="A59" s="41">
        <f>IF('વિદ્યાર્થી માહિતી'!A56="","",'વિદ્યાર્થી માહિતી'!A56)</f>
        <v>55</v>
      </c>
      <c r="B59" s="41" t="str">
        <f>IF('વિદ્યાર્થી માહિતી'!B56="","",'વિદ્યાર્થી માહિતી'!B56)</f>
        <v/>
      </c>
      <c r="C59" s="42" t="str">
        <f>IF('વિદ્યાર્થી માહિતી'!C56="","",'વિદ્યાર્થી માહિતી'!C56)</f>
        <v/>
      </c>
      <c r="D59" s="42" t="str">
        <f>IF('વિદ્યાર્થી માહિતી'!C56="","",'વિદ્યાર્થી માહિતી'!G56)</f>
        <v/>
      </c>
      <c r="E59" s="42" t="str">
        <f>IF('વિદ્યાર્થી માહિતી'!C56="","",'વિદ્યાર્થી માહિતી'!I56)</f>
        <v/>
      </c>
      <c r="F59" s="34"/>
      <c r="G59" s="34"/>
      <c r="H59" s="34"/>
      <c r="I59" s="34"/>
      <c r="J59" s="34"/>
      <c r="K59" s="34"/>
      <c r="L59" s="34"/>
      <c r="M59" s="148" t="str">
        <f t="shared" si="0"/>
        <v/>
      </c>
      <c r="N59" s="149" t="str">
        <f t="shared" si="1"/>
        <v/>
      </c>
      <c r="O59" s="43" t="str">
        <f t="shared" si="2"/>
        <v/>
      </c>
      <c r="P59" s="129" t="str">
        <f t="shared" si="3"/>
        <v/>
      </c>
      <c r="Q59" s="45" t="str">
        <f>IF('વિદ્યાર્થી માહિતી'!C56="","",'વિદ્યાર્થી માહિતી'!G56)</f>
        <v/>
      </c>
      <c r="R59" s="244" t="str">
        <f t="shared" si="4"/>
        <v/>
      </c>
    </row>
    <row r="60" spans="1:44" ht="23.25" customHeight="1" x14ac:dyDescent="0.2">
      <c r="A60" s="41">
        <f>IF('વિદ્યાર્થી માહિતી'!A57="","",'વિદ્યાર્થી માહિતી'!A57)</f>
        <v>56</v>
      </c>
      <c r="B60" s="41" t="str">
        <f>IF('વિદ્યાર્થી માહિતી'!B57="","",'વિદ્યાર્થી માહિતી'!B57)</f>
        <v/>
      </c>
      <c r="C60" s="42" t="str">
        <f>IF('વિદ્યાર્થી માહિતી'!C57="","",'વિદ્યાર્થી માહિતી'!C57)</f>
        <v/>
      </c>
      <c r="D60" s="42" t="str">
        <f>IF('વિદ્યાર્થી માહિતી'!C57="","",'વિદ્યાર્થી માહિતી'!G57)</f>
        <v/>
      </c>
      <c r="E60" s="42" t="str">
        <f>IF('વિદ્યાર્થી માહિતી'!C57="","",'વિદ્યાર્થી માહિતી'!I57)</f>
        <v/>
      </c>
      <c r="F60" s="34"/>
      <c r="G60" s="34"/>
      <c r="H60" s="34"/>
      <c r="I60" s="34"/>
      <c r="J60" s="34"/>
      <c r="K60" s="34"/>
      <c r="L60" s="34"/>
      <c r="M60" s="148" t="str">
        <f t="shared" si="0"/>
        <v/>
      </c>
      <c r="N60" s="149" t="str">
        <f t="shared" si="1"/>
        <v/>
      </c>
      <c r="O60" s="43" t="str">
        <f t="shared" si="2"/>
        <v/>
      </c>
      <c r="P60" s="129" t="str">
        <f t="shared" si="3"/>
        <v/>
      </c>
      <c r="Q60" s="45" t="str">
        <f>IF('વિદ્યાર્થી માહિતી'!C57="","",'વિદ્યાર્થી માહિતી'!G57)</f>
        <v/>
      </c>
      <c r="R60" s="244" t="str">
        <f t="shared" si="4"/>
        <v/>
      </c>
    </row>
    <row r="61" spans="1:44" ht="23.25" customHeight="1" x14ac:dyDescent="0.2">
      <c r="A61" s="41">
        <f>IF('વિદ્યાર્થી માહિતી'!A58="","",'વિદ્યાર્થી માહિતી'!A58)</f>
        <v>57</v>
      </c>
      <c r="B61" s="41" t="str">
        <f>IF('વિદ્યાર્થી માહિતી'!B58="","",'વિદ્યાર્થી માહિતી'!B58)</f>
        <v/>
      </c>
      <c r="C61" s="42" t="str">
        <f>IF('વિદ્યાર્થી માહિતી'!C58="","",'વિદ્યાર્થી માહિતી'!C58)</f>
        <v/>
      </c>
      <c r="D61" s="42" t="str">
        <f>IF('વિદ્યાર્થી માહિતી'!C58="","",'વિદ્યાર્થી માહિતી'!G58)</f>
        <v/>
      </c>
      <c r="E61" s="42" t="str">
        <f>IF('વિદ્યાર્થી માહિતી'!C58="","",'વિદ્યાર્થી માહિતી'!I58)</f>
        <v/>
      </c>
      <c r="F61" s="34"/>
      <c r="G61" s="34"/>
      <c r="H61" s="34"/>
      <c r="I61" s="34"/>
      <c r="J61" s="34"/>
      <c r="K61" s="34"/>
      <c r="L61" s="34"/>
      <c r="M61" s="148" t="str">
        <f t="shared" si="0"/>
        <v/>
      </c>
      <c r="N61" s="149" t="str">
        <f t="shared" si="1"/>
        <v/>
      </c>
      <c r="O61" s="43" t="str">
        <f t="shared" si="2"/>
        <v/>
      </c>
      <c r="P61" s="129" t="str">
        <f t="shared" si="3"/>
        <v/>
      </c>
      <c r="Q61" s="45" t="str">
        <f>IF('વિદ્યાર્થી માહિતી'!C58="","",'વિદ્યાર્થી માહિતી'!G58)</f>
        <v/>
      </c>
      <c r="R61" s="244" t="str">
        <f t="shared" si="4"/>
        <v/>
      </c>
    </row>
    <row r="62" spans="1:44" ht="23.25" customHeight="1" x14ac:dyDescent="0.2">
      <c r="A62" s="41">
        <f>IF('વિદ્યાર્થી માહિતી'!A59="","",'વિદ્યાર્થી માહિતી'!A59)</f>
        <v>58</v>
      </c>
      <c r="B62" s="41" t="str">
        <f>IF('વિદ્યાર્થી માહિતી'!B59="","",'વિદ્યાર્થી માહિતી'!B59)</f>
        <v/>
      </c>
      <c r="C62" s="42" t="str">
        <f>IF('વિદ્યાર્થી માહિતી'!C59="","",'વિદ્યાર્થી માહિતી'!C59)</f>
        <v/>
      </c>
      <c r="D62" s="42" t="str">
        <f>IF('વિદ્યાર્થી માહિતી'!C59="","",'વિદ્યાર્થી માહિતી'!G59)</f>
        <v/>
      </c>
      <c r="E62" s="42" t="str">
        <f>IF('વિદ્યાર્થી માહિતી'!C59="","",'વિદ્યાર્થી માહિતી'!I59)</f>
        <v/>
      </c>
      <c r="F62" s="34"/>
      <c r="G62" s="34"/>
      <c r="H62" s="34"/>
      <c r="I62" s="34"/>
      <c r="J62" s="34"/>
      <c r="K62" s="34"/>
      <c r="L62" s="34"/>
      <c r="M62" s="148" t="str">
        <f t="shared" si="0"/>
        <v/>
      </c>
      <c r="N62" s="149" t="str">
        <f t="shared" si="1"/>
        <v/>
      </c>
      <c r="O62" s="43" t="str">
        <f t="shared" si="2"/>
        <v/>
      </c>
      <c r="P62" s="129" t="str">
        <f t="shared" si="3"/>
        <v/>
      </c>
      <c r="Q62" s="45" t="str">
        <f>IF('વિદ્યાર્થી માહિતી'!C59="","",'વિદ્યાર્થી માહિતી'!G59)</f>
        <v/>
      </c>
      <c r="R62" s="244" t="str">
        <f t="shared" si="4"/>
        <v/>
      </c>
    </row>
    <row r="63" spans="1:44" ht="23.25" customHeight="1" x14ac:dyDescent="0.2">
      <c r="A63" s="41">
        <f>IF('વિદ્યાર્થી માહિતી'!A60="","",'વિદ્યાર્થી માહિતી'!A60)</f>
        <v>59</v>
      </c>
      <c r="B63" s="41" t="str">
        <f>IF('વિદ્યાર્થી માહિતી'!B60="","",'વિદ્યાર્થી માહિતી'!B60)</f>
        <v/>
      </c>
      <c r="C63" s="42" t="str">
        <f>IF('વિદ્યાર્થી માહિતી'!C60="","",'વિદ્યાર્થી માહિતી'!C60)</f>
        <v/>
      </c>
      <c r="D63" s="42" t="str">
        <f>IF('વિદ્યાર્થી માહિતી'!C60="","",'વિદ્યાર્થી માહિતી'!G60)</f>
        <v/>
      </c>
      <c r="E63" s="42" t="str">
        <f>IF('વિદ્યાર્થી માહિતી'!C60="","",'વિદ્યાર્થી માહિતી'!I60)</f>
        <v/>
      </c>
      <c r="F63" s="34"/>
      <c r="G63" s="34"/>
      <c r="H63" s="34"/>
      <c r="I63" s="34"/>
      <c r="J63" s="34"/>
      <c r="K63" s="34"/>
      <c r="L63" s="34"/>
      <c r="M63" s="148" t="str">
        <f t="shared" si="0"/>
        <v/>
      </c>
      <c r="N63" s="149" t="str">
        <f t="shared" si="1"/>
        <v/>
      </c>
      <c r="O63" s="43" t="str">
        <f t="shared" si="2"/>
        <v/>
      </c>
      <c r="P63" s="129" t="str">
        <f t="shared" si="3"/>
        <v/>
      </c>
      <c r="Q63" s="45" t="str">
        <f>IF('વિદ્યાર્થી માહિતી'!C60="","",'વિદ્યાર્થી માહિતી'!G60)</f>
        <v/>
      </c>
      <c r="R63" s="244" t="str">
        <f t="shared" si="4"/>
        <v/>
      </c>
    </row>
    <row r="64" spans="1:44" ht="23.25" customHeight="1" x14ac:dyDescent="0.2">
      <c r="A64" s="41">
        <f>IF('વિદ્યાર્થી માહિતી'!A61="","",'વિદ્યાર્થી માહિતી'!A61)</f>
        <v>60</v>
      </c>
      <c r="B64" s="41" t="str">
        <f>IF('વિદ્યાર્થી માહિતી'!B61="","",'વિદ્યાર્થી માહિતી'!B61)</f>
        <v/>
      </c>
      <c r="C64" s="42" t="str">
        <f>IF('વિદ્યાર્થી માહિતી'!C61="","",'વિદ્યાર્થી માહિતી'!C61)</f>
        <v/>
      </c>
      <c r="D64" s="42" t="str">
        <f>IF('વિદ્યાર્થી માહિતી'!C61="","",'વિદ્યાર્થી માહિતી'!G61)</f>
        <v/>
      </c>
      <c r="E64" s="42" t="str">
        <f>IF('વિદ્યાર્થી માહિતી'!C61="","",'વિદ્યાર્થી માહિતી'!I61)</f>
        <v/>
      </c>
      <c r="F64" s="34"/>
      <c r="G64" s="34"/>
      <c r="H64" s="34"/>
      <c r="I64" s="34"/>
      <c r="J64" s="34"/>
      <c r="K64" s="34"/>
      <c r="L64" s="34"/>
      <c r="M64" s="148" t="str">
        <f t="shared" si="0"/>
        <v/>
      </c>
      <c r="N64" s="149" t="str">
        <f t="shared" si="1"/>
        <v/>
      </c>
      <c r="O64" s="43" t="str">
        <f t="shared" si="2"/>
        <v/>
      </c>
      <c r="P64" s="129" t="str">
        <f t="shared" si="3"/>
        <v/>
      </c>
      <c r="Q64" s="45" t="str">
        <f>IF('વિદ્યાર્થી માહિતી'!C61="","",'વિદ્યાર્થી માહિતી'!G61)</f>
        <v/>
      </c>
      <c r="R64" s="244" t="str">
        <f t="shared" si="4"/>
        <v/>
      </c>
    </row>
    <row r="65" spans="1:18" ht="23.25" customHeight="1" x14ac:dyDescent="0.2">
      <c r="A65" s="41">
        <f>IF('વિદ્યાર્થી માહિતી'!A62="","",'વિદ્યાર્થી માહિતી'!A62)</f>
        <v>61</v>
      </c>
      <c r="B65" s="41" t="str">
        <f>IF('વિદ્યાર્થી માહિતી'!B62="","",'વિદ્યાર્થી માહિતી'!B62)</f>
        <v/>
      </c>
      <c r="C65" s="42" t="str">
        <f>IF('વિદ્યાર્થી માહિતી'!C62="","",'વિદ્યાર્થી માહિતી'!C62)</f>
        <v/>
      </c>
      <c r="D65" s="42" t="str">
        <f>IF('વિદ્યાર્થી માહિતી'!C62="","",'વિદ્યાર્થી માહિતી'!G62)</f>
        <v/>
      </c>
      <c r="E65" s="42" t="str">
        <f>IF('વિદ્યાર્થી માહિતી'!C62="","",'વિદ્યાર્થી માહિતી'!I62)</f>
        <v/>
      </c>
      <c r="F65" s="34"/>
      <c r="G65" s="34"/>
      <c r="H65" s="34"/>
      <c r="I65" s="34"/>
      <c r="J65" s="34"/>
      <c r="K65" s="34"/>
      <c r="L65" s="34"/>
      <c r="M65" s="148" t="str">
        <f t="shared" si="0"/>
        <v/>
      </c>
      <c r="N65" s="149" t="str">
        <f t="shared" si="1"/>
        <v/>
      </c>
      <c r="O65" s="43" t="str">
        <f t="shared" si="2"/>
        <v/>
      </c>
      <c r="P65" s="129" t="str">
        <f t="shared" si="3"/>
        <v/>
      </c>
      <c r="Q65" s="45" t="str">
        <f>IF('વિદ્યાર્થી માહિતી'!C62="","",'વિદ્યાર્થી માહિતી'!G62)</f>
        <v/>
      </c>
      <c r="R65" s="244" t="str">
        <f t="shared" si="4"/>
        <v/>
      </c>
    </row>
    <row r="66" spans="1:18" ht="23.25" customHeight="1" x14ac:dyDescent="0.2">
      <c r="A66" s="41">
        <f>IF('વિદ્યાર્થી માહિતી'!A63="","",'વિદ્યાર્થી માહિતી'!A63)</f>
        <v>62</v>
      </c>
      <c r="B66" s="41" t="str">
        <f>IF('વિદ્યાર્થી માહિતી'!B63="","",'વિદ્યાર્થી માહિતી'!B63)</f>
        <v/>
      </c>
      <c r="C66" s="42" t="str">
        <f>IF('વિદ્યાર્થી માહિતી'!C63="","",'વિદ્યાર્થી માહિતી'!C63)</f>
        <v/>
      </c>
      <c r="D66" s="42" t="str">
        <f>IF('વિદ્યાર્થી માહિતી'!C63="","",'વિદ્યાર્થી માહિતી'!G63)</f>
        <v/>
      </c>
      <c r="E66" s="42" t="str">
        <f>IF('વિદ્યાર્થી માહિતી'!C63="","",'વિદ્યાર્થી માહિતી'!I63)</f>
        <v/>
      </c>
      <c r="F66" s="34"/>
      <c r="G66" s="34"/>
      <c r="H66" s="34"/>
      <c r="I66" s="34"/>
      <c r="J66" s="34"/>
      <c r="K66" s="34"/>
      <c r="L66" s="34"/>
      <c r="M66" s="148" t="str">
        <f t="shared" si="0"/>
        <v/>
      </c>
      <c r="N66" s="149" t="str">
        <f t="shared" si="1"/>
        <v/>
      </c>
      <c r="O66" s="43" t="str">
        <f t="shared" si="2"/>
        <v/>
      </c>
      <c r="P66" s="129" t="str">
        <f t="shared" si="3"/>
        <v/>
      </c>
      <c r="Q66" s="45" t="str">
        <f>IF('વિદ્યાર્થી માહિતી'!C63="","",'વિદ્યાર્થી માહિતી'!G63)</f>
        <v/>
      </c>
      <c r="R66" s="244" t="str">
        <f t="shared" si="4"/>
        <v/>
      </c>
    </row>
    <row r="67" spans="1:18" ht="23.25" customHeight="1" x14ac:dyDescent="0.2">
      <c r="A67" s="41">
        <f>IF('વિદ્યાર્થી માહિતી'!A64="","",'વિદ્યાર્થી માહિતી'!A64)</f>
        <v>63</v>
      </c>
      <c r="B67" s="41" t="str">
        <f>IF('વિદ્યાર્થી માહિતી'!B64="","",'વિદ્યાર્થી માહિતી'!B64)</f>
        <v/>
      </c>
      <c r="C67" s="42" t="str">
        <f>IF('વિદ્યાર્થી માહિતી'!C64="","",'વિદ્યાર્થી માહિતી'!C64)</f>
        <v/>
      </c>
      <c r="D67" s="42" t="str">
        <f>IF('વિદ્યાર્થી માહિતી'!C64="","",'વિદ્યાર્થી માહિતી'!G64)</f>
        <v/>
      </c>
      <c r="E67" s="42" t="str">
        <f>IF('વિદ્યાર્થી માહિતી'!C64="","",'વિદ્યાર્થી માહિતી'!I64)</f>
        <v/>
      </c>
      <c r="F67" s="34"/>
      <c r="G67" s="34"/>
      <c r="H67" s="34"/>
      <c r="I67" s="34"/>
      <c r="J67" s="34"/>
      <c r="K67" s="34"/>
      <c r="L67" s="34"/>
      <c r="M67" s="148" t="str">
        <f t="shared" si="0"/>
        <v/>
      </c>
      <c r="N67" s="149" t="str">
        <f t="shared" si="1"/>
        <v/>
      </c>
      <c r="O67" s="43" t="str">
        <f t="shared" si="2"/>
        <v/>
      </c>
      <c r="P67" s="129" t="str">
        <f t="shared" si="3"/>
        <v/>
      </c>
      <c r="Q67" s="45" t="str">
        <f>IF('વિદ્યાર્થી માહિતી'!C64="","",'વિદ્યાર્થી માહિતી'!G64)</f>
        <v/>
      </c>
      <c r="R67" s="244" t="str">
        <f t="shared" si="4"/>
        <v/>
      </c>
    </row>
    <row r="68" spans="1:18" ht="23.25" customHeight="1" x14ac:dyDescent="0.2">
      <c r="A68" s="41">
        <f>IF('વિદ્યાર્થી માહિતી'!A65="","",'વિદ્યાર્થી માહિતી'!A65)</f>
        <v>64</v>
      </c>
      <c r="B68" s="41" t="str">
        <f>IF('વિદ્યાર્થી માહિતી'!B65="","",'વિદ્યાર્થી માહિતી'!B65)</f>
        <v/>
      </c>
      <c r="C68" s="42" t="str">
        <f>IF('વિદ્યાર્થી માહિતી'!C65="","",'વિદ્યાર્થી માહિતી'!C65)</f>
        <v/>
      </c>
      <c r="D68" s="42" t="str">
        <f>IF('વિદ્યાર્થી માહિતી'!C65="","",'વિદ્યાર્થી માહિતી'!G65)</f>
        <v/>
      </c>
      <c r="E68" s="42" t="str">
        <f>IF('વિદ્યાર્થી માહિતી'!C65="","",'વિદ્યાર્થી માહિતી'!I65)</f>
        <v/>
      </c>
      <c r="F68" s="34"/>
      <c r="G68" s="34"/>
      <c r="H68" s="34"/>
      <c r="I68" s="34"/>
      <c r="J68" s="34"/>
      <c r="K68" s="34"/>
      <c r="L68" s="34"/>
      <c r="M68" s="148" t="str">
        <f t="shared" si="0"/>
        <v/>
      </c>
      <c r="N68" s="149" t="str">
        <f t="shared" si="1"/>
        <v/>
      </c>
      <c r="O68" s="43" t="str">
        <f t="shared" si="2"/>
        <v/>
      </c>
      <c r="P68" s="129" t="str">
        <f t="shared" si="3"/>
        <v/>
      </c>
      <c r="Q68" s="45" t="str">
        <f>IF('વિદ્યાર્થી માહિતી'!C65="","",'વિદ્યાર્થી માહિતી'!G65)</f>
        <v/>
      </c>
      <c r="R68" s="244" t="str">
        <f t="shared" si="4"/>
        <v/>
      </c>
    </row>
    <row r="69" spans="1:18" ht="23.25" customHeight="1" x14ac:dyDescent="0.2">
      <c r="A69" s="41">
        <f>IF('વિદ્યાર્થી માહિતી'!A66="","",'વિદ્યાર્થી માહિતી'!A66)</f>
        <v>65</v>
      </c>
      <c r="B69" s="41" t="str">
        <f>IF('વિદ્યાર્થી માહિતી'!B66="","",'વિદ્યાર્થી માહિતી'!B66)</f>
        <v/>
      </c>
      <c r="C69" s="42" t="str">
        <f>IF('વિદ્યાર્થી માહિતી'!C66="","",'વિદ્યાર્થી માહિતી'!C66)</f>
        <v/>
      </c>
      <c r="D69" s="42" t="str">
        <f>IF('વિદ્યાર્થી માહિતી'!C66="","",'વિદ્યાર્થી માહિતી'!G66)</f>
        <v/>
      </c>
      <c r="E69" s="42" t="str">
        <f>IF('વિદ્યાર્થી માહિતી'!C66="","",'વિદ્યાર્થી માહિતી'!I66)</f>
        <v/>
      </c>
      <c r="F69" s="34"/>
      <c r="G69" s="34"/>
      <c r="H69" s="34"/>
      <c r="I69" s="34"/>
      <c r="J69" s="34"/>
      <c r="K69" s="34"/>
      <c r="L69" s="34"/>
      <c r="M69" s="148" t="str">
        <f t="shared" si="0"/>
        <v/>
      </c>
      <c r="N69" s="149" t="str">
        <f t="shared" si="1"/>
        <v/>
      </c>
      <c r="O69" s="43" t="str">
        <f t="shared" si="2"/>
        <v/>
      </c>
      <c r="P69" s="129" t="str">
        <f t="shared" si="3"/>
        <v/>
      </c>
      <c r="Q69" s="45" t="str">
        <f>IF('વિદ્યાર્થી માહિતી'!C66="","",'વિદ્યાર્થી માહિતી'!G66)</f>
        <v/>
      </c>
      <c r="R69" s="244" t="str">
        <f t="shared" si="4"/>
        <v/>
      </c>
    </row>
    <row r="70" spans="1:18" ht="23.25" customHeight="1" x14ac:dyDescent="0.2">
      <c r="A70" s="41">
        <f>IF('વિદ્યાર્થી માહિતી'!A67="","",'વિદ્યાર્થી માહિતી'!A67)</f>
        <v>66</v>
      </c>
      <c r="B70" s="41" t="str">
        <f>IF('વિદ્યાર્થી માહિતી'!B67="","",'વિદ્યાર્થી માહિતી'!B67)</f>
        <v/>
      </c>
      <c r="C70" s="42" t="str">
        <f>IF('વિદ્યાર્થી માહિતી'!C67="","",'વિદ્યાર્થી માહિતી'!C67)</f>
        <v/>
      </c>
      <c r="D70" s="42" t="str">
        <f>IF('વિદ્યાર્થી માહિતી'!C67="","",'વિદ્યાર્થી માહિતી'!G67)</f>
        <v/>
      </c>
      <c r="E70" s="42" t="str">
        <f>IF('વિદ્યાર્થી માહિતી'!C67="","",'વિદ્યાર્થી માહિતી'!I67)</f>
        <v/>
      </c>
      <c r="F70" s="34"/>
      <c r="G70" s="34"/>
      <c r="H70" s="34"/>
      <c r="I70" s="34"/>
      <c r="J70" s="34"/>
      <c r="K70" s="34"/>
      <c r="L70" s="34"/>
      <c r="M70" s="148" t="str">
        <f t="shared" ref="M70:M104" si="15">IF(C70="","",SUM(F70:L70))</f>
        <v/>
      </c>
      <c r="N70" s="149" t="str">
        <f t="shared" ref="N70:N104" si="16">IF(C70="","",IF(E70="LEFT","NA",IF(OR(F70="AB",G70="AB",H70="AB",I70="AB",J70="AB",K70="AB",L70="AB"),"NA",IF(F70&lt;17,"નાપાસ",IF(G70&lt;17,"નાપાસ",IF(H70&lt;17,"નાપાસ",IF(I70&lt;17,"નાપાસ",IF(J70&lt;17,"નાપાસ",IF(K70&lt;17,"નાપાસ",IF(L70&lt;17,"નાપાસ","પાસ"))))))))))</f>
        <v/>
      </c>
      <c r="O70" s="43" t="str">
        <f t="shared" ref="O70:O104" si="17">IF(N70="પાસ",M70,"")</f>
        <v/>
      </c>
      <c r="P70" s="129" t="str">
        <f t="shared" ref="P70:P104" si="18">IF(C70="","",IF(O70="","NA",RANK(O70,$O$5:$O$104,0)))</f>
        <v/>
      </c>
      <c r="Q70" s="45" t="str">
        <f>IF('વિદ્યાર્થી માહિતી'!C67="","",'વિદ્યાર્થી માહિતી'!G67)</f>
        <v/>
      </c>
      <c r="R70" s="244" t="str">
        <f t="shared" ref="R70:R104" si="19">IF(C70="","",IF(N70="નાપાસ","NA",(M70*2/7)))</f>
        <v/>
      </c>
    </row>
    <row r="71" spans="1:18" ht="23.25" customHeight="1" x14ac:dyDescent="0.2">
      <c r="A71" s="41">
        <f>IF('વિદ્યાર્થી માહિતી'!A68="","",'વિદ્યાર્થી માહિતી'!A68)</f>
        <v>67</v>
      </c>
      <c r="B71" s="41" t="str">
        <f>IF('વિદ્યાર્થી માહિતી'!B68="","",'વિદ્યાર્થી માહિતી'!B68)</f>
        <v/>
      </c>
      <c r="C71" s="42" t="str">
        <f>IF('વિદ્યાર્થી માહિતી'!C68="","",'વિદ્યાર્થી માહિતી'!C68)</f>
        <v/>
      </c>
      <c r="D71" s="42" t="str">
        <f>IF('વિદ્યાર્થી માહિતી'!C68="","",'વિદ્યાર્થી માહિતી'!G68)</f>
        <v/>
      </c>
      <c r="E71" s="42" t="str">
        <f>IF('વિદ્યાર્થી માહિતી'!C68="","",'વિદ્યાર્થી માહિતી'!I68)</f>
        <v/>
      </c>
      <c r="F71" s="34"/>
      <c r="G71" s="34"/>
      <c r="H71" s="34"/>
      <c r="I71" s="34"/>
      <c r="J71" s="34"/>
      <c r="K71" s="34"/>
      <c r="L71" s="34"/>
      <c r="M71" s="148" t="str">
        <f t="shared" si="15"/>
        <v/>
      </c>
      <c r="N71" s="149" t="str">
        <f t="shared" si="16"/>
        <v/>
      </c>
      <c r="O71" s="43" t="str">
        <f t="shared" si="17"/>
        <v/>
      </c>
      <c r="P71" s="129" t="str">
        <f t="shared" si="18"/>
        <v/>
      </c>
      <c r="Q71" s="45" t="str">
        <f>IF('વિદ્યાર્થી માહિતી'!C68="","",'વિદ્યાર્થી માહિતી'!G68)</f>
        <v/>
      </c>
      <c r="R71" s="244" t="str">
        <f t="shared" si="19"/>
        <v/>
      </c>
    </row>
    <row r="72" spans="1:18" ht="23.25" customHeight="1" x14ac:dyDescent="0.2">
      <c r="A72" s="41">
        <f>IF('વિદ્યાર્થી માહિતી'!A69="","",'વિદ્યાર્થી માહિતી'!A69)</f>
        <v>68</v>
      </c>
      <c r="B72" s="41" t="str">
        <f>IF('વિદ્યાર્થી માહિતી'!B69="","",'વિદ્યાર્થી માહિતી'!B69)</f>
        <v/>
      </c>
      <c r="C72" s="42" t="str">
        <f>IF('વિદ્યાર્થી માહિતી'!C69="","",'વિદ્યાર્થી માહિતી'!C69)</f>
        <v/>
      </c>
      <c r="D72" s="42" t="str">
        <f>IF('વિદ્યાર્થી માહિતી'!C69="","",'વિદ્યાર્થી માહિતી'!G69)</f>
        <v/>
      </c>
      <c r="E72" s="42" t="str">
        <f>IF('વિદ્યાર્થી માહિતી'!C69="","",'વિદ્યાર્થી માહિતી'!I69)</f>
        <v/>
      </c>
      <c r="F72" s="34"/>
      <c r="G72" s="34"/>
      <c r="H72" s="34"/>
      <c r="I72" s="34"/>
      <c r="J72" s="34"/>
      <c r="K72" s="34"/>
      <c r="L72" s="34"/>
      <c r="M72" s="148" t="str">
        <f t="shared" si="15"/>
        <v/>
      </c>
      <c r="N72" s="149" t="str">
        <f t="shared" si="16"/>
        <v/>
      </c>
      <c r="O72" s="43" t="str">
        <f t="shared" si="17"/>
        <v/>
      </c>
      <c r="P72" s="129" t="str">
        <f t="shared" si="18"/>
        <v/>
      </c>
      <c r="Q72" s="45" t="str">
        <f>IF('વિદ્યાર્થી માહિતી'!C69="","",'વિદ્યાર્થી માહિતી'!G69)</f>
        <v/>
      </c>
      <c r="R72" s="244" t="str">
        <f t="shared" si="19"/>
        <v/>
      </c>
    </row>
    <row r="73" spans="1:18" ht="23.25" customHeight="1" x14ac:dyDescent="0.2">
      <c r="A73" s="41">
        <f>IF('વિદ્યાર્થી માહિતી'!A70="","",'વિદ્યાર્થી માહિતી'!A70)</f>
        <v>69</v>
      </c>
      <c r="B73" s="41" t="str">
        <f>IF('વિદ્યાર્થી માહિતી'!B70="","",'વિદ્યાર્થી માહિતી'!B70)</f>
        <v/>
      </c>
      <c r="C73" s="42" t="str">
        <f>IF('વિદ્યાર્થી માહિતી'!C70="","",'વિદ્યાર્થી માહિતી'!C70)</f>
        <v/>
      </c>
      <c r="D73" s="42" t="str">
        <f>IF('વિદ્યાર્થી માહિતી'!C70="","",'વિદ્યાર્થી માહિતી'!G70)</f>
        <v/>
      </c>
      <c r="E73" s="42" t="str">
        <f>IF('વિદ્યાર્થી માહિતી'!C70="","",'વિદ્યાર્થી માહિતી'!I70)</f>
        <v/>
      </c>
      <c r="F73" s="34"/>
      <c r="G73" s="34"/>
      <c r="H73" s="34"/>
      <c r="I73" s="34"/>
      <c r="J73" s="34"/>
      <c r="K73" s="34"/>
      <c r="L73" s="34"/>
      <c r="M73" s="148" t="str">
        <f t="shared" si="15"/>
        <v/>
      </c>
      <c r="N73" s="149" t="str">
        <f t="shared" si="16"/>
        <v/>
      </c>
      <c r="O73" s="43" t="str">
        <f t="shared" si="17"/>
        <v/>
      </c>
      <c r="P73" s="129" t="str">
        <f t="shared" si="18"/>
        <v/>
      </c>
      <c r="Q73" s="45" t="str">
        <f>IF('વિદ્યાર્થી માહિતી'!C70="","",'વિદ્યાર્થી માહિતી'!G70)</f>
        <v/>
      </c>
      <c r="R73" s="244" t="str">
        <f t="shared" si="19"/>
        <v/>
      </c>
    </row>
    <row r="74" spans="1:18" ht="23.25" customHeight="1" x14ac:dyDescent="0.2">
      <c r="A74" s="41">
        <f>IF('વિદ્યાર્થી માહિતી'!A71="","",'વિદ્યાર્થી માહિતી'!A71)</f>
        <v>70</v>
      </c>
      <c r="B74" s="41" t="str">
        <f>IF('વિદ્યાર્થી માહિતી'!B71="","",'વિદ્યાર્થી માહિતી'!B71)</f>
        <v/>
      </c>
      <c r="C74" s="42" t="str">
        <f>IF('વિદ્યાર્થી માહિતી'!C71="","",'વિદ્યાર્થી માહિતી'!C71)</f>
        <v/>
      </c>
      <c r="D74" s="42" t="str">
        <f>IF('વિદ્યાર્થી માહિતી'!C71="","",'વિદ્યાર્થી માહિતી'!G71)</f>
        <v/>
      </c>
      <c r="E74" s="42" t="str">
        <f>IF('વિદ્યાર્થી માહિતી'!C71="","",'વિદ્યાર્થી માહિતી'!I71)</f>
        <v/>
      </c>
      <c r="F74" s="34"/>
      <c r="G74" s="34"/>
      <c r="H74" s="34"/>
      <c r="I74" s="34"/>
      <c r="J74" s="34"/>
      <c r="K74" s="34"/>
      <c r="L74" s="34"/>
      <c r="M74" s="148" t="str">
        <f t="shared" si="15"/>
        <v/>
      </c>
      <c r="N74" s="149" t="str">
        <f t="shared" si="16"/>
        <v/>
      </c>
      <c r="O74" s="43" t="str">
        <f t="shared" si="17"/>
        <v/>
      </c>
      <c r="P74" s="129" t="str">
        <f t="shared" si="18"/>
        <v/>
      </c>
      <c r="Q74" s="45" t="str">
        <f>IF('વિદ્યાર્થી માહિતી'!C71="","",'વિદ્યાર્થી માહિતી'!G71)</f>
        <v/>
      </c>
      <c r="R74" s="244" t="str">
        <f t="shared" si="19"/>
        <v/>
      </c>
    </row>
    <row r="75" spans="1:18" ht="23.25" customHeight="1" x14ac:dyDescent="0.2">
      <c r="A75" s="41">
        <f>IF('વિદ્યાર્થી માહિતી'!A72="","",'વિદ્યાર્થી માહિતી'!A72)</f>
        <v>71</v>
      </c>
      <c r="B75" s="41" t="str">
        <f>IF('વિદ્યાર્થી માહિતી'!B72="","",'વિદ્યાર્થી માહિતી'!B72)</f>
        <v/>
      </c>
      <c r="C75" s="42" t="str">
        <f>IF('વિદ્યાર્થી માહિતી'!C72="","",'વિદ્યાર્થી માહિતી'!C72)</f>
        <v/>
      </c>
      <c r="D75" s="42" t="str">
        <f>IF('વિદ્યાર્થી માહિતી'!C72="","",'વિદ્યાર્થી માહિતી'!G72)</f>
        <v/>
      </c>
      <c r="E75" s="42" t="str">
        <f>IF('વિદ્યાર્થી માહિતી'!C72="","",'વિદ્યાર્થી માહિતી'!I72)</f>
        <v/>
      </c>
      <c r="F75" s="34"/>
      <c r="G75" s="34"/>
      <c r="H75" s="34"/>
      <c r="I75" s="34"/>
      <c r="J75" s="34"/>
      <c r="K75" s="34"/>
      <c r="L75" s="34"/>
      <c r="M75" s="148" t="str">
        <f t="shared" si="15"/>
        <v/>
      </c>
      <c r="N75" s="149" t="str">
        <f t="shared" si="16"/>
        <v/>
      </c>
      <c r="O75" s="43" t="str">
        <f t="shared" si="17"/>
        <v/>
      </c>
      <c r="P75" s="129" t="str">
        <f t="shared" si="18"/>
        <v/>
      </c>
      <c r="Q75" s="45" t="str">
        <f>IF('વિદ્યાર્થી માહિતી'!C72="","",'વિદ્યાર્થી માહિતી'!G72)</f>
        <v/>
      </c>
      <c r="R75" s="244" t="str">
        <f t="shared" si="19"/>
        <v/>
      </c>
    </row>
    <row r="76" spans="1:18" ht="23.25" customHeight="1" x14ac:dyDescent="0.2">
      <c r="A76" s="41">
        <f>IF('વિદ્યાર્થી માહિતી'!A73="","",'વિદ્યાર્થી માહિતી'!A73)</f>
        <v>72</v>
      </c>
      <c r="B76" s="41" t="str">
        <f>IF('વિદ્યાર્થી માહિતી'!B73="","",'વિદ્યાર્થી માહિતી'!B73)</f>
        <v/>
      </c>
      <c r="C76" s="42" t="str">
        <f>IF('વિદ્યાર્થી માહિતી'!C73="","",'વિદ્યાર્થી માહિતી'!C73)</f>
        <v/>
      </c>
      <c r="D76" s="42" t="str">
        <f>IF('વિદ્યાર્થી માહિતી'!C73="","",'વિદ્યાર્થી માહિતી'!G73)</f>
        <v/>
      </c>
      <c r="E76" s="42" t="str">
        <f>IF('વિદ્યાર્થી માહિતી'!C73="","",'વિદ્યાર્થી માહિતી'!I73)</f>
        <v/>
      </c>
      <c r="F76" s="34"/>
      <c r="G76" s="34"/>
      <c r="H76" s="34"/>
      <c r="I76" s="34"/>
      <c r="J76" s="34"/>
      <c r="K76" s="34"/>
      <c r="L76" s="34"/>
      <c r="M76" s="148" t="str">
        <f t="shared" si="15"/>
        <v/>
      </c>
      <c r="N76" s="149" t="str">
        <f t="shared" si="16"/>
        <v/>
      </c>
      <c r="O76" s="43" t="str">
        <f t="shared" si="17"/>
        <v/>
      </c>
      <c r="P76" s="129" t="str">
        <f t="shared" si="18"/>
        <v/>
      </c>
      <c r="Q76" s="45" t="str">
        <f>IF('વિદ્યાર્થી માહિતી'!C73="","",'વિદ્યાર્થી માહિતી'!G73)</f>
        <v/>
      </c>
      <c r="R76" s="244" t="str">
        <f t="shared" si="19"/>
        <v/>
      </c>
    </row>
    <row r="77" spans="1:18" ht="23.25" customHeight="1" x14ac:dyDescent="0.2">
      <c r="A77" s="41">
        <f>IF('વિદ્યાર્થી માહિતી'!A74="","",'વિદ્યાર્થી માહિતી'!A74)</f>
        <v>73</v>
      </c>
      <c r="B77" s="41" t="str">
        <f>IF('વિદ્યાર્થી માહિતી'!B74="","",'વિદ્યાર્થી માહિતી'!B74)</f>
        <v/>
      </c>
      <c r="C77" s="42" t="str">
        <f>IF('વિદ્યાર્થી માહિતી'!C74="","",'વિદ્યાર્થી માહિતી'!C74)</f>
        <v/>
      </c>
      <c r="D77" s="42" t="str">
        <f>IF('વિદ્યાર્થી માહિતી'!C74="","",'વિદ્યાર્થી માહિતી'!G74)</f>
        <v/>
      </c>
      <c r="E77" s="42" t="str">
        <f>IF('વિદ્યાર્થી માહિતી'!C74="","",'વિદ્યાર્થી માહિતી'!I74)</f>
        <v/>
      </c>
      <c r="F77" s="34"/>
      <c r="G77" s="34"/>
      <c r="H77" s="34"/>
      <c r="I77" s="34"/>
      <c r="J77" s="34"/>
      <c r="K77" s="34"/>
      <c r="L77" s="34"/>
      <c r="M77" s="148" t="str">
        <f t="shared" si="15"/>
        <v/>
      </c>
      <c r="N77" s="149" t="str">
        <f t="shared" si="16"/>
        <v/>
      </c>
      <c r="O77" s="43" t="str">
        <f t="shared" si="17"/>
        <v/>
      </c>
      <c r="P77" s="129" t="str">
        <f t="shared" si="18"/>
        <v/>
      </c>
      <c r="Q77" s="45" t="str">
        <f>IF('વિદ્યાર્થી માહિતી'!C74="","",'વિદ્યાર્થી માહિતી'!G74)</f>
        <v/>
      </c>
      <c r="R77" s="244" t="str">
        <f t="shared" si="19"/>
        <v/>
      </c>
    </row>
    <row r="78" spans="1:18" ht="23.25" customHeight="1" x14ac:dyDescent="0.2">
      <c r="A78" s="41">
        <f>IF('વિદ્યાર્થી માહિતી'!A75="","",'વિદ્યાર્થી માહિતી'!A75)</f>
        <v>74</v>
      </c>
      <c r="B78" s="41" t="str">
        <f>IF('વિદ્યાર્થી માહિતી'!B75="","",'વિદ્યાર્થી માહિતી'!B75)</f>
        <v/>
      </c>
      <c r="C78" s="42" t="str">
        <f>IF('વિદ્યાર્થી માહિતી'!C75="","",'વિદ્યાર્થી માહિતી'!C75)</f>
        <v/>
      </c>
      <c r="D78" s="42" t="str">
        <f>IF('વિદ્યાર્થી માહિતી'!C75="","",'વિદ્યાર્થી માહિતી'!G75)</f>
        <v/>
      </c>
      <c r="E78" s="42" t="str">
        <f>IF('વિદ્યાર્થી માહિતી'!C75="","",'વિદ્યાર્થી માહિતી'!I75)</f>
        <v/>
      </c>
      <c r="F78" s="34"/>
      <c r="G78" s="34"/>
      <c r="H78" s="34"/>
      <c r="I78" s="34"/>
      <c r="J78" s="34"/>
      <c r="K78" s="34"/>
      <c r="L78" s="34"/>
      <c r="M78" s="148" t="str">
        <f t="shared" si="15"/>
        <v/>
      </c>
      <c r="N78" s="149" t="str">
        <f t="shared" si="16"/>
        <v/>
      </c>
      <c r="O78" s="43" t="str">
        <f t="shared" si="17"/>
        <v/>
      </c>
      <c r="P78" s="129" t="str">
        <f t="shared" si="18"/>
        <v/>
      </c>
      <c r="Q78" s="45" t="str">
        <f>IF('વિદ્યાર્થી માહિતી'!C75="","",'વિદ્યાર્થી માહિતી'!G75)</f>
        <v/>
      </c>
      <c r="R78" s="244" t="str">
        <f t="shared" si="19"/>
        <v/>
      </c>
    </row>
    <row r="79" spans="1:18" ht="23.25" customHeight="1" x14ac:dyDescent="0.2">
      <c r="A79" s="41">
        <f>IF('વિદ્યાર્થી માહિતી'!A76="","",'વિદ્યાર્થી માહિતી'!A76)</f>
        <v>75</v>
      </c>
      <c r="B79" s="41" t="str">
        <f>IF('વિદ્યાર્થી માહિતી'!B76="","",'વિદ્યાર્થી માહિતી'!B76)</f>
        <v/>
      </c>
      <c r="C79" s="42" t="str">
        <f>IF('વિદ્યાર્થી માહિતી'!C76="","",'વિદ્યાર્થી માહિતી'!C76)</f>
        <v/>
      </c>
      <c r="D79" s="42" t="str">
        <f>IF('વિદ્યાર્થી માહિતી'!C76="","",'વિદ્યાર્થી માહિતી'!G76)</f>
        <v/>
      </c>
      <c r="E79" s="42" t="str">
        <f>IF('વિદ્યાર્થી માહિતી'!C76="","",'વિદ્યાર્થી માહિતી'!I76)</f>
        <v/>
      </c>
      <c r="F79" s="34"/>
      <c r="G79" s="34"/>
      <c r="H79" s="34"/>
      <c r="I79" s="34"/>
      <c r="J79" s="34"/>
      <c r="K79" s="34"/>
      <c r="L79" s="34"/>
      <c r="M79" s="148" t="str">
        <f t="shared" si="15"/>
        <v/>
      </c>
      <c r="N79" s="149" t="str">
        <f t="shared" si="16"/>
        <v/>
      </c>
      <c r="O79" s="43" t="str">
        <f t="shared" si="17"/>
        <v/>
      </c>
      <c r="P79" s="129" t="str">
        <f t="shared" si="18"/>
        <v/>
      </c>
      <c r="Q79" s="45" t="str">
        <f>IF('વિદ્યાર્થી માહિતી'!C76="","",'વિદ્યાર્થી માહિતી'!G76)</f>
        <v/>
      </c>
      <c r="R79" s="244" t="str">
        <f t="shared" si="19"/>
        <v/>
      </c>
    </row>
    <row r="80" spans="1:18" ht="23.25" customHeight="1" x14ac:dyDescent="0.2">
      <c r="A80" s="41">
        <f>IF('વિદ્યાર્થી માહિતી'!A77="","",'વિદ્યાર્થી માહિતી'!A77)</f>
        <v>76</v>
      </c>
      <c r="B80" s="41" t="str">
        <f>IF('વિદ્યાર્થી માહિતી'!B77="","",'વિદ્યાર્થી માહિતી'!B77)</f>
        <v/>
      </c>
      <c r="C80" s="42" t="str">
        <f>IF('વિદ્યાર્થી માહિતી'!C77="","",'વિદ્યાર્થી માહિતી'!C77)</f>
        <v/>
      </c>
      <c r="D80" s="42" t="str">
        <f>IF('વિદ્યાર્થી માહિતી'!C77="","",'વિદ્યાર્થી માહિતી'!G77)</f>
        <v/>
      </c>
      <c r="E80" s="42" t="str">
        <f>IF('વિદ્યાર્થી માહિતી'!C77="","",'વિદ્યાર્થી માહિતી'!I77)</f>
        <v/>
      </c>
      <c r="F80" s="34"/>
      <c r="G80" s="34"/>
      <c r="H80" s="34"/>
      <c r="I80" s="34"/>
      <c r="J80" s="34"/>
      <c r="K80" s="34"/>
      <c r="L80" s="34"/>
      <c r="M80" s="148" t="str">
        <f t="shared" si="15"/>
        <v/>
      </c>
      <c r="N80" s="149" t="str">
        <f t="shared" si="16"/>
        <v/>
      </c>
      <c r="O80" s="43" t="str">
        <f t="shared" si="17"/>
        <v/>
      </c>
      <c r="P80" s="129" t="str">
        <f t="shared" si="18"/>
        <v/>
      </c>
      <c r="Q80" s="45" t="str">
        <f>IF('વિદ્યાર્થી માહિતી'!C77="","",'વિદ્યાર્થી માહિતી'!G77)</f>
        <v/>
      </c>
      <c r="R80" s="244" t="str">
        <f t="shared" si="19"/>
        <v/>
      </c>
    </row>
    <row r="81" spans="1:18" ht="23.25" customHeight="1" x14ac:dyDescent="0.2">
      <c r="A81" s="41">
        <f>IF('વિદ્યાર્થી માહિતી'!A78="","",'વિદ્યાર્થી માહિતી'!A78)</f>
        <v>77</v>
      </c>
      <c r="B81" s="41" t="str">
        <f>IF('વિદ્યાર્થી માહિતી'!B78="","",'વિદ્યાર્થી માહિતી'!B78)</f>
        <v/>
      </c>
      <c r="C81" s="42" t="str">
        <f>IF('વિદ્યાર્થી માહિતી'!C78="","",'વિદ્યાર્થી માહિતી'!C78)</f>
        <v/>
      </c>
      <c r="D81" s="42" t="str">
        <f>IF('વિદ્યાર્થી માહિતી'!C78="","",'વિદ્યાર્થી માહિતી'!G78)</f>
        <v/>
      </c>
      <c r="E81" s="42" t="str">
        <f>IF('વિદ્યાર્થી માહિતી'!C78="","",'વિદ્યાર્થી માહિતી'!I78)</f>
        <v/>
      </c>
      <c r="F81" s="34"/>
      <c r="G81" s="34"/>
      <c r="H81" s="34"/>
      <c r="I81" s="34"/>
      <c r="J81" s="34"/>
      <c r="K81" s="34"/>
      <c r="L81" s="34"/>
      <c r="M81" s="148" t="str">
        <f t="shared" si="15"/>
        <v/>
      </c>
      <c r="N81" s="149" t="str">
        <f t="shared" si="16"/>
        <v/>
      </c>
      <c r="O81" s="43" t="str">
        <f t="shared" si="17"/>
        <v/>
      </c>
      <c r="P81" s="129" t="str">
        <f t="shared" si="18"/>
        <v/>
      </c>
      <c r="Q81" s="45" t="str">
        <f>IF('વિદ્યાર્થી માહિતી'!C78="","",'વિદ્યાર્થી માહિતી'!G78)</f>
        <v/>
      </c>
      <c r="R81" s="244" t="str">
        <f t="shared" si="19"/>
        <v/>
      </c>
    </row>
    <row r="82" spans="1:18" ht="23.25" customHeight="1" x14ac:dyDescent="0.2">
      <c r="A82" s="41">
        <f>IF('વિદ્યાર્થી માહિતી'!A79="","",'વિદ્યાર્થી માહિતી'!A79)</f>
        <v>78</v>
      </c>
      <c r="B82" s="41" t="str">
        <f>IF('વિદ્યાર્થી માહિતી'!B79="","",'વિદ્યાર્થી માહિતી'!B79)</f>
        <v/>
      </c>
      <c r="C82" s="42" t="str">
        <f>IF('વિદ્યાર્થી માહિતી'!C79="","",'વિદ્યાર્થી માહિતી'!C79)</f>
        <v/>
      </c>
      <c r="D82" s="42" t="str">
        <f>IF('વિદ્યાર્થી માહિતી'!C79="","",'વિદ્યાર્થી માહિતી'!G79)</f>
        <v/>
      </c>
      <c r="E82" s="42" t="str">
        <f>IF('વિદ્યાર્થી માહિતી'!C79="","",'વિદ્યાર્થી માહિતી'!I79)</f>
        <v/>
      </c>
      <c r="F82" s="34"/>
      <c r="G82" s="34"/>
      <c r="H82" s="34"/>
      <c r="I82" s="34"/>
      <c r="J82" s="34"/>
      <c r="K82" s="34"/>
      <c r="L82" s="34"/>
      <c r="M82" s="148" t="str">
        <f t="shared" si="15"/>
        <v/>
      </c>
      <c r="N82" s="149" t="str">
        <f t="shared" si="16"/>
        <v/>
      </c>
      <c r="O82" s="43" t="str">
        <f t="shared" si="17"/>
        <v/>
      </c>
      <c r="P82" s="129" t="str">
        <f t="shared" si="18"/>
        <v/>
      </c>
      <c r="Q82" s="45" t="str">
        <f>IF('વિદ્યાર્થી માહિતી'!C79="","",'વિદ્યાર્થી માહિતી'!G79)</f>
        <v/>
      </c>
      <c r="R82" s="244" t="str">
        <f t="shared" si="19"/>
        <v/>
      </c>
    </row>
    <row r="83" spans="1:18" ht="23.25" customHeight="1" x14ac:dyDescent="0.2">
      <c r="A83" s="41">
        <f>IF('વિદ્યાર્થી માહિતી'!A80="","",'વિદ્યાર્થી માહિતી'!A80)</f>
        <v>79</v>
      </c>
      <c r="B83" s="41" t="str">
        <f>IF('વિદ્યાર્થી માહિતી'!B80="","",'વિદ્યાર્થી માહિતી'!B80)</f>
        <v/>
      </c>
      <c r="C83" s="42" t="str">
        <f>IF('વિદ્યાર્થી માહિતી'!C80="","",'વિદ્યાર્થી માહિતી'!C80)</f>
        <v/>
      </c>
      <c r="D83" s="42" t="str">
        <f>IF('વિદ્યાર્થી માહિતી'!C80="","",'વિદ્યાર્થી માહિતી'!G80)</f>
        <v/>
      </c>
      <c r="E83" s="42" t="str">
        <f>IF('વિદ્યાર્થી માહિતી'!C80="","",'વિદ્યાર્થી માહિતી'!I80)</f>
        <v/>
      </c>
      <c r="F83" s="34"/>
      <c r="G83" s="34"/>
      <c r="H83" s="34"/>
      <c r="I83" s="34"/>
      <c r="J83" s="34"/>
      <c r="K83" s="34"/>
      <c r="L83" s="34"/>
      <c r="M83" s="148" t="str">
        <f t="shared" si="15"/>
        <v/>
      </c>
      <c r="N83" s="149" t="str">
        <f t="shared" si="16"/>
        <v/>
      </c>
      <c r="O83" s="43" t="str">
        <f t="shared" si="17"/>
        <v/>
      </c>
      <c r="P83" s="129" t="str">
        <f t="shared" si="18"/>
        <v/>
      </c>
      <c r="Q83" s="45" t="str">
        <f>IF('વિદ્યાર્થી માહિતી'!C80="","",'વિદ્યાર્થી માહિતી'!G80)</f>
        <v/>
      </c>
      <c r="R83" s="244" t="str">
        <f t="shared" si="19"/>
        <v/>
      </c>
    </row>
    <row r="84" spans="1:18" ht="23.25" customHeight="1" x14ac:dyDescent="0.2">
      <c r="A84" s="41">
        <f>IF('વિદ્યાર્થી માહિતી'!A81="","",'વિદ્યાર્થી માહિતી'!A81)</f>
        <v>80</v>
      </c>
      <c r="B84" s="41" t="str">
        <f>IF('વિદ્યાર્થી માહિતી'!B81="","",'વિદ્યાર્થી માહિતી'!B81)</f>
        <v/>
      </c>
      <c r="C84" s="42" t="str">
        <f>IF('વિદ્યાર્થી માહિતી'!C81="","",'વિદ્યાર્થી માહિતી'!C81)</f>
        <v/>
      </c>
      <c r="D84" s="42" t="str">
        <f>IF('વિદ્યાર્થી માહિતી'!C81="","",'વિદ્યાર્થી માહિતી'!G81)</f>
        <v/>
      </c>
      <c r="E84" s="42" t="str">
        <f>IF('વિદ્યાર્થી માહિતી'!C81="","",'વિદ્યાર્થી માહિતી'!I81)</f>
        <v/>
      </c>
      <c r="F84" s="34"/>
      <c r="G84" s="34"/>
      <c r="H84" s="34"/>
      <c r="I84" s="34"/>
      <c r="J84" s="34"/>
      <c r="K84" s="34"/>
      <c r="L84" s="34"/>
      <c r="M84" s="148" t="str">
        <f t="shared" si="15"/>
        <v/>
      </c>
      <c r="N84" s="149" t="str">
        <f t="shared" si="16"/>
        <v/>
      </c>
      <c r="O84" s="43" t="str">
        <f t="shared" si="17"/>
        <v/>
      </c>
      <c r="P84" s="129" t="str">
        <f t="shared" si="18"/>
        <v/>
      </c>
      <c r="Q84" s="45" t="str">
        <f>IF('વિદ્યાર્થી માહિતી'!C81="","",'વિદ્યાર્થી માહિતી'!G81)</f>
        <v/>
      </c>
      <c r="R84" s="244" t="str">
        <f t="shared" si="19"/>
        <v/>
      </c>
    </row>
    <row r="85" spans="1:18" ht="23.25" customHeight="1" x14ac:dyDescent="0.2">
      <c r="A85" s="41">
        <f>IF('વિદ્યાર્થી માહિતી'!A82="","",'વિદ્યાર્થી માહિતી'!A82)</f>
        <v>81</v>
      </c>
      <c r="B85" s="41" t="str">
        <f>IF('વિદ્યાર્થી માહિતી'!B82="","",'વિદ્યાર્થી માહિતી'!B82)</f>
        <v/>
      </c>
      <c r="C85" s="42" t="str">
        <f>IF('વિદ્યાર્થી માહિતી'!C82="","",'વિદ્યાર્થી માહિતી'!C82)</f>
        <v/>
      </c>
      <c r="D85" s="42" t="str">
        <f>IF('વિદ્યાર્થી માહિતી'!C82="","",'વિદ્યાર્થી માહિતી'!G82)</f>
        <v/>
      </c>
      <c r="E85" s="42" t="str">
        <f>IF('વિદ્યાર્થી માહિતી'!C82="","",'વિદ્યાર્થી માહિતી'!I82)</f>
        <v/>
      </c>
      <c r="F85" s="34"/>
      <c r="G85" s="34"/>
      <c r="H85" s="34"/>
      <c r="I85" s="34"/>
      <c r="J85" s="34"/>
      <c r="K85" s="34"/>
      <c r="L85" s="34"/>
      <c r="M85" s="148" t="str">
        <f t="shared" si="15"/>
        <v/>
      </c>
      <c r="N85" s="149" t="str">
        <f t="shared" si="16"/>
        <v/>
      </c>
      <c r="O85" s="43" t="str">
        <f t="shared" si="17"/>
        <v/>
      </c>
      <c r="P85" s="129" t="str">
        <f t="shared" si="18"/>
        <v/>
      </c>
      <c r="Q85" s="45" t="str">
        <f>IF('વિદ્યાર્થી માહિતી'!C82="","",'વિદ્યાર્થી માહિતી'!G82)</f>
        <v/>
      </c>
      <c r="R85" s="244" t="str">
        <f t="shared" si="19"/>
        <v/>
      </c>
    </row>
    <row r="86" spans="1:18" ht="23.25" customHeight="1" x14ac:dyDescent="0.2">
      <c r="A86" s="41">
        <f>IF('વિદ્યાર્થી માહિતી'!A83="","",'વિદ્યાર્થી માહિતી'!A83)</f>
        <v>82</v>
      </c>
      <c r="B86" s="41" t="str">
        <f>IF('વિદ્યાર્થી માહિતી'!B83="","",'વિદ્યાર્થી માહિતી'!B83)</f>
        <v/>
      </c>
      <c r="C86" s="42" t="str">
        <f>IF('વિદ્યાર્થી માહિતી'!C83="","",'વિદ્યાર્થી માહિતી'!C83)</f>
        <v/>
      </c>
      <c r="D86" s="42" t="str">
        <f>IF('વિદ્યાર્થી માહિતી'!C83="","",'વિદ્યાર્થી માહિતી'!G83)</f>
        <v/>
      </c>
      <c r="E86" s="42" t="str">
        <f>IF('વિદ્યાર્થી માહિતી'!C83="","",'વિદ્યાર્થી માહિતી'!I83)</f>
        <v/>
      </c>
      <c r="F86" s="34"/>
      <c r="G86" s="34"/>
      <c r="H86" s="34"/>
      <c r="I86" s="34"/>
      <c r="J86" s="34"/>
      <c r="K86" s="34"/>
      <c r="L86" s="34"/>
      <c r="M86" s="148" t="str">
        <f t="shared" si="15"/>
        <v/>
      </c>
      <c r="N86" s="149" t="str">
        <f t="shared" si="16"/>
        <v/>
      </c>
      <c r="O86" s="43" t="str">
        <f t="shared" si="17"/>
        <v/>
      </c>
      <c r="P86" s="129" t="str">
        <f t="shared" si="18"/>
        <v/>
      </c>
      <c r="Q86" s="45" t="str">
        <f>IF('વિદ્યાર્થી માહિતી'!C83="","",'વિદ્યાર્થી માહિતી'!G83)</f>
        <v/>
      </c>
      <c r="R86" s="244" t="str">
        <f t="shared" si="19"/>
        <v/>
      </c>
    </row>
    <row r="87" spans="1:18" ht="23.25" customHeight="1" x14ac:dyDescent="0.2">
      <c r="A87" s="41">
        <f>IF('વિદ્યાર્થી માહિતી'!A84="","",'વિદ્યાર્થી માહિતી'!A84)</f>
        <v>83</v>
      </c>
      <c r="B87" s="41" t="str">
        <f>IF('વિદ્યાર્થી માહિતી'!B84="","",'વિદ્યાર્થી માહિતી'!B84)</f>
        <v/>
      </c>
      <c r="C87" s="42" t="str">
        <f>IF('વિદ્યાર્થી માહિતી'!C84="","",'વિદ્યાર્થી માહિતી'!C84)</f>
        <v/>
      </c>
      <c r="D87" s="42" t="str">
        <f>IF('વિદ્યાર્થી માહિતી'!C84="","",'વિદ્યાર્થી માહિતી'!G84)</f>
        <v/>
      </c>
      <c r="E87" s="42" t="str">
        <f>IF('વિદ્યાર્થી માહિતી'!C84="","",'વિદ્યાર્થી માહિતી'!I84)</f>
        <v/>
      </c>
      <c r="F87" s="34"/>
      <c r="G87" s="34"/>
      <c r="H87" s="34"/>
      <c r="I87" s="34"/>
      <c r="J87" s="34"/>
      <c r="K87" s="34"/>
      <c r="L87" s="34"/>
      <c r="M87" s="148" t="str">
        <f t="shared" si="15"/>
        <v/>
      </c>
      <c r="N87" s="149" t="str">
        <f t="shared" si="16"/>
        <v/>
      </c>
      <c r="O87" s="43" t="str">
        <f t="shared" si="17"/>
        <v/>
      </c>
      <c r="P87" s="129" t="str">
        <f t="shared" si="18"/>
        <v/>
      </c>
      <c r="Q87" s="45" t="str">
        <f>IF('વિદ્યાર્થી માહિતી'!C84="","",'વિદ્યાર્થી માહિતી'!G84)</f>
        <v/>
      </c>
      <c r="R87" s="244" t="str">
        <f t="shared" si="19"/>
        <v/>
      </c>
    </row>
    <row r="88" spans="1:18" ht="23.25" customHeight="1" x14ac:dyDescent="0.2">
      <c r="A88" s="41">
        <f>IF('વિદ્યાર્થી માહિતી'!A85="","",'વિદ્યાર્થી માહિતી'!A85)</f>
        <v>84</v>
      </c>
      <c r="B88" s="41" t="str">
        <f>IF('વિદ્યાર્થી માહિતી'!B85="","",'વિદ્યાર્થી માહિતી'!B85)</f>
        <v/>
      </c>
      <c r="C88" s="42" t="str">
        <f>IF('વિદ્યાર્થી માહિતી'!C85="","",'વિદ્યાર્થી માહિતી'!C85)</f>
        <v/>
      </c>
      <c r="D88" s="42" t="str">
        <f>IF('વિદ્યાર્થી માહિતી'!C85="","",'વિદ્યાર્થી માહિતી'!G85)</f>
        <v/>
      </c>
      <c r="E88" s="42" t="str">
        <f>IF('વિદ્યાર્થી માહિતી'!C85="","",'વિદ્યાર્થી માહિતી'!I85)</f>
        <v/>
      </c>
      <c r="F88" s="34"/>
      <c r="G88" s="34"/>
      <c r="H88" s="34"/>
      <c r="I88" s="34"/>
      <c r="J88" s="34"/>
      <c r="K88" s="34"/>
      <c r="L88" s="34"/>
      <c r="M88" s="148" t="str">
        <f t="shared" si="15"/>
        <v/>
      </c>
      <c r="N88" s="149" t="str">
        <f t="shared" si="16"/>
        <v/>
      </c>
      <c r="O88" s="43" t="str">
        <f t="shared" si="17"/>
        <v/>
      </c>
      <c r="P88" s="129" t="str">
        <f t="shared" si="18"/>
        <v/>
      </c>
      <c r="Q88" s="45" t="str">
        <f>IF('વિદ્યાર્થી માહિતી'!C85="","",'વિદ્યાર્થી માહિતી'!G85)</f>
        <v/>
      </c>
      <c r="R88" s="244" t="str">
        <f t="shared" si="19"/>
        <v/>
      </c>
    </row>
    <row r="89" spans="1:18" ht="23.25" customHeight="1" x14ac:dyDescent="0.2">
      <c r="A89" s="41">
        <f>IF('વિદ્યાર્થી માહિતી'!A86="","",'વિદ્યાર્થી માહિતી'!A86)</f>
        <v>85</v>
      </c>
      <c r="B89" s="41" t="str">
        <f>IF('વિદ્યાર્થી માહિતી'!B86="","",'વિદ્યાર્થી માહિતી'!B86)</f>
        <v/>
      </c>
      <c r="C89" s="42" t="str">
        <f>IF('વિદ્યાર્થી માહિતી'!C86="","",'વિદ્યાર્થી માહિતી'!C86)</f>
        <v/>
      </c>
      <c r="D89" s="42" t="str">
        <f>IF('વિદ્યાર્થી માહિતી'!C86="","",'વિદ્યાર્થી માહિતી'!G86)</f>
        <v/>
      </c>
      <c r="E89" s="42" t="str">
        <f>IF('વિદ્યાર્થી માહિતી'!C86="","",'વિદ્યાર્થી માહિતી'!I86)</f>
        <v/>
      </c>
      <c r="F89" s="34"/>
      <c r="G89" s="34"/>
      <c r="H89" s="34"/>
      <c r="I89" s="34"/>
      <c r="J89" s="34"/>
      <c r="K89" s="34"/>
      <c r="L89" s="34"/>
      <c r="M89" s="148" t="str">
        <f t="shared" si="15"/>
        <v/>
      </c>
      <c r="N89" s="149" t="str">
        <f t="shared" si="16"/>
        <v/>
      </c>
      <c r="O89" s="43" t="str">
        <f t="shared" si="17"/>
        <v/>
      </c>
      <c r="P89" s="129" t="str">
        <f t="shared" si="18"/>
        <v/>
      </c>
      <c r="Q89" s="45" t="str">
        <f>IF('વિદ્યાર્થી માહિતી'!C86="","",'વિદ્યાર્થી માહિતી'!G86)</f>
        <v/>
      </c>
      <c r="R89" s="244" t="str">
        <f t="shared" si="19"/>
        <v/>
      </c>
    </row>
    <row r="90" spans="1:18" ht="23.25" customHeight="1" x14ac:dyDescent="0.2">
      <c r="A90" s="41">
        <f>IF('વિદ્યાર્થી માહિતી'!A87="","",'વિદ્યાર્થી માહિતી'!A87)</f>
        <v>86</v>
      </c>
      <c r="B90" s="41" t="str">
        <f>IF('વિદ્યાર્થી માહિતી'!B87="","",'વિદ્યાર્થી માહિતી'!B87)</f>
        <v/>
      </c>
      <c r="C90" s="42" t="str">
        <f>IF('વિદ્યાર્થી માહિતી'!C87="","",'વિદ્યાર્થી માહિતી'!C87)</f>
        <v/>
      </c>
      <c r="D90" s="42" t="str">
        <f>IF('વિદ્યાર્થી માહિતી'!C87="","",'વિદ્યાર્થી માહિતી'!G87)</f>
        <v/>
      </c>
      <c r="E90" s="42" t="str">
        <f>IF('વિદ્યાર્થી માહિતી'!C87="","",'વિદ્યાર્થી માહિતી'!I87)</f>
        <v/>
      </c>
      <c r="F90" s="34"/>
      <c r="G90" s="34"/>
      <c r="H90" s="34"/>
      <c r="I90" s="34"/>
      <c r="J90" s="34"/>
      <c r="K90" s="34"/>
      <c r="L90" s="34"/>
      <c r="M90" s="148" t="str">
        <f t="shared" si="15"/>
        <v/>
      </c>
      <c r="N90" s="149" t="str">
        <f t="shared" si="16"/>
        <v/>
      </c>
      <c r="O90" s="43" t="str">
        <f t="shared" si="17"/>
        <v/>
      </c>
      <c r="P90" s="129" t="str">
        <f t="shared" si="18"/>
        <v/>
      </c>
      <c r="Q90" s="45" t="str">
        <f>IF('વિદ્યાર્થી માહિતી'!C87="","",'વિદ્યાર્થી માહિતી'!G87)</f>
        <v/>
      </c>
      <c r="R90" s="244" t="str">
        <f t="shared" si="19"/>
        <v/>
      </c>
    </row>
    <row r="91" spans="1:18" ht="23.25" customHeight="1" x14ac:dyDescent="0.2">
      <c r="A91" s="41">
        <f>IF('વિદ્યાર્થી માહિતી'!A88="","",'વિદ્યાર્થી માહિતી'!A88)</f>
        <v>87</v>
      </c>
      <c r="B91" s="41" t="str">
        <f>IF('વિદ્યાર્થી માહિતી'!B88="","",'વિદ્યાર્થી માહિતી'!B88)</f>
        <v/>
      </c>
      <c r="C91" s="42" t="str">
        <f>IF('વિદ્યાર્થી માહિતી'!C88="","",'વિદ્યાર્થી માહિતી'!C88)</f>
        <v/>
      </c>
      <c r="D91" s="42" t="str">
        <f>IF('વિદ્યાર્થી માહિતી'!C88="","",'વિદ્યાર્થી માહિતી'!G88)</f>
        <v/>
      </c>
      <c r="E91" s="42" t="str">
        <f>IF('વિદ્યાર્થી માહિતી'!C88="","",'વિદ્યાર્થી માહિતી'!I88)</f>
        <v/>
      </c>
      <c r="F91" s="34"/>
      <c r="G91" s="34"/>
      <c r="H91" s="34"/>
      <c r="I91" s="34"/>
      <c r="J91" s="34"/>
      <c r="K91" s="34"/>
      <c r="L91" s="34"/>
      <c r="M91" s="148" t="str">
        <f t="shared" si="15"/>
        <v/>
      </c>
      <c r="N91" s="149" t="str">
        <f t="shared" si="16"/>
        <v/>
      </c>
      <c r="O91" s="43" t="str">
        <f t="shared" si="17"/>
        <v/>
      </c>
      <c r="P91" s="129" t="str">
        <f t="shared" si="18"/>
        <v/>
      </c>
      <c r="Q91" s="45" t="str">
        <f>IF('વિદ્યાર્થી માહિતી'!C88="","",'વિદ્યાર્થી માહિતી'!G88)</f>
        <v/>
      </c>
      <c r="R91" s="244" t="str">
        <f t="shared" si="19"/>
        <v/>
      </c>
    </row>
    <row r="92" spans="1:18" ht="23.25" customHeight="1" x14ac:dyDescent="0.2">
      <c r="A92" s="41">
        <f>IF('વિદ્યાર્થી માહિતી'!A89="","",'વિદ્યાર્થી માહિતી'!A89)</f>
        <v>88</v>
      </c>
      <c r="B92" s="41" t="str">
        <f>IF('વિદ્યાર્થી માહિતી'!B89="","",'વિદ્યાર્થી માહિતી'!B89)</f>
        <v/>
      </c>
      <c r="C92" s="42" t="str">
        <f>IF('વિદ્યાર્થી માહિતી'!C89="","",'વિદ્યાર્થી માહિતી'!C89)</f>
        <v/>
      </c>
      <c r="D92" s="42" t="str">
        <f>IF('વિદ્યાર્થી માહિતી'!C89="","",'વિદ્યાર્થી માહિતી'!G89)</f>
        <v/>
      </c>
      <c r="E92" s="42" t="str">
        <f>IF('વિદ્યાર્થી માહિતી'!C89="","",'વિદ્યાર્થી માહિતી'!I89)</f>
        <v/>
      </c>
      <c r="F92" s="34"/>
      <c r="G92" s="34"/>
      <c r="H92" s="34"/>
      <c r="I92" s="34"/>
      <c r="J92" s="34"/>
      <c r="K92" s="34"/>
      <c r="L92" s="34"/>
      <c r="M92" s="148" t="str">
        <f t="shared" si="15"/>
        <v/>
      </c>
      <c r="N92" s="149" t="str">
        <f t="shared" si="16"/>
        <v/>
      </c>
      <c r="O92" s="43" t="str">
        <f t="shared" si="17"/>
        <v/>
      </c>
      <c r="P92" s="129" t="str">
        <f t="shared" si="18"/>
        <v/>
      </c>
      <c r="Q92" s="45" t="str">
        <f>IF('વિદ્યાર્થી માહિતી'!C89="","",'વિદ્યાર્થી માહિતી'!G89)</f>
        <v/>
      </c>
      <c r="R92" s="244" t="str">
        <f t="shared" si="19"/>
        <v/>
      </c>
    </row>
    <row r="93" spans="1:18" ht="23.25" customHeight="1" x14ac:dyDescent="0.2">
      <c r="A93" s="41">
        <f>IF('વિદ્યાર્થી માહિતી'!A90="","",'વિદ્યાર્થી માહિતી'!A90)</f>
        <v>89</v>
      </c>
      <c r="B93" s="41" t="str">
        <f>IF('વિદ્યાર્થી માહિતી'!B90="","",'વિદ્યાર્થી માહિતી'!B90)</f>
        <v/>
      </c>
      <c r="C93" s="42" t="str">
        <f>IF('વિદ્યાર્થી માહિતી'!C90="","",'વિદ્યાર્થી માહિતી'!C90)</f>
        <v/>
      </c>
      <c r="D93" s="42" t="str">
        <f>IF('વિદ્યાર્થી માહિતી'!C90="","",'વિદ્યાર્થી માહિતી'!G90)</f>
        <v/>
      </c>
      <c r="E93" s="42" t="str">
        <f>IF('વિદ્યાર્થી માહિતી'!C90="","",'વિદ્યાર્થી માહિતી'!I90)</f>
        <v/>
      </c>
      <c r="F93" s="34"/>
      <c r="G93" s="34"/>
      <c r="H93" s="34"/>
      <c r="I93" s="34"/>
      <c r="J93" s="34"/>
      <c r="K93" s="34"/>
      <c r="L93" s="34"/>
      <c r="M93" s="148" t="str">
        <f t="shared" si="15"/>
        <v/>
      </c>
      <c r="N93" s="149" t="str">
        <f t="shared" si="16"/>
        <v/>
      </c>
      <c r="O93" s="43" t="str">
        <f t="shared" si="17"/>
        <v/>
      </c>
      <c r="P93" s="129" t="str">
        <f t="shared" si="18"/>
        <v/>
      </c>
      <c r="Q93" s="45" t="str">
        <f>IF('વિદ્યાર્થી માહિતી'!C90="","",'વિદ્યાર્થી માહિતી'!G90)</f>
        <v/>
      </c>
      <c r="R93" s="244" t="str">
        <f t="shared" si="19"/>
        <v/>
      </c>
    </row>
    <row r="94" spans="1:18" ht="23.25" customHeight="1" x14ac:dyDescent="0.2">
      <c r="A94" s="41">
        <f>IF('વિદ્યાર્થી માહિતી'!A91="","",'વિદ્યાર્થી માહિતી'!A91)</f>
        <v>90</v>
      </c>
      <c r="B94" s="41" t="str">
        <f>IF('વિદ્યાર્થી માહિતી'!B91="","",'વિદ્યાર્થી માહિતી'!B91)</f>
        <v/>
      </c>
      <c r="C94" s="42" t="str">
        <f>IF('વિદ્યાર્થી માહિતી'!C91="","",'વિદ્યાર્થી માહિતી'!C91)</f>
        <v/>
      </c>
      <c r="D94" s="42" t="str">
        <f>IF('વિદ્યાર્થી માહિતી'!C91="","",'વિદ્યાર્થી માહિતી'!G91)</f>
        <v/>
      </c>
      <c r="E94" s="42" t="str">
        <f>IF('વિદ્યાર્થી માહિતી'!C91="","",'વિદ્યાર્થી માહિતી'!I91)</f>
        <v/>
      </c>
      <c r="F94" s="34"/>
      <c r="G94" s="34"/>
      <c r="H94" s="34"/>
      <c r="I94" s="34"/>
      <c r="J94" s="34"/>
      <c r="K94" s="34"/>
      <c r="L94" s="34"/>
      <c r="M94" s="148" t="str">
        <f t="shared" si="15"/>
        <v/>
      </c>
      <c r="N94" s="149" t="str">
        <f t="shared" si="16"/>
        <v/>
      </c>
      <c r="O94" s="43" t="str">
        <f t="shared" si="17"/>
        <v/>
      </c>
      <c r="P94" s="129" t="str">
        <f t="shared" si="18"/>
        <v/>
      </c>
      <c r="Q94" s="45" t="str">
        <f>IF('વિદ્યાર્થી માહિતી'!C91="","",'વિદ્યાર્થી માહિતી'!G91)</f>
        <v/>
      </c>
      <c r="R94" s="244" t="str">
        <f t="shared" si="19"/>
        <v/>
      </c>
    </row>
    <row r="95" spans="1:18" ht="23.25" customHeight="1" x14ac:dyDescent="0.2">
      <c r="A95" s="41">
        <f>IF('વિદ્યાર્થી માહિતી'!A92="","",'વિદ્યાર્થી માહિતી'!A92)</f>
        <v>91</v>
      </c>
      <c r="B95" s="41" t="str">
        <f>IF('વિદ્યાર્થી માહિતી'!B92="","",'વિદ્યાર્થી માહિતી'!B92)</f>
        <v/>
      </c>
      <c r="C95" s="42" t="str">
        <f>IF('વિદ્યાર્થી માહિતી'!C92="","",'વિદ્યાર્થી માહિતી'!C92)</f>
        <v/>
      </c>
      <c r="D95" s="42" t="str">
        <f>IF('વિદ્યાર્થી માહિતી'!C92="","",'વિદ્યાર્થી માહિતી'!G92)</f>
        <v/>
      </c>
      <c r="E95" s="42" t="str">
        <f>IF('વિદ્યાર્થી માહિતી'!C92="","",'વિદ્યાર્થી માહિતી'!I92)</f>
        <v/>
      </c>
      <c r="F95" s="34"/>
      <c r="G95" s="34"/>
      <c r="H95" s="34"/>
      <c r="I95" s="34"/>
      <c r="J95" s="34"/>
      <c r="K95" s="34"/>
      <c r="L95" s="34"/>
      <c r="M95" s="148" t="str">
        <f t="shared" si="15"/>
        <v/>
      </c>
      <c r="N95" s="149" t="str">
        <f t="shared" si="16"/>
        <v/>
      </c>
      <c r="O95" s="43" t="str">
        <f t="shared" si="17"/>
        <v/>
      </c>
      <c r="P95" s="129" t="str">
        <f t="shared" si="18"/>
        <v/>
      </c>
      <c r="Q95" s="45" t="str">
        <f>IF('વિદ્યાર્થી માહિતી'!C92="","",'વિદ્યાર્થી માહિતી'!G92)</f>
        <v/>
      </c>
      <c r="R95" s="244" t="str">
        <f t="shared" si="19"/>
        <v/>
      </c>
    </row>
    <row r="96" spans="1:18" ht="23.25" customHeight="1" x14ac:dyDescent="0.2">
      <c r="A96" s="41">
        <f>IF('વિદ્યાર્થી માહિતી'!A93="","",'વિદ્યાર્થી માહિતી'!A93)</f>
        <v>92</v>
      </c>
      <c r="B96" s="41" t="str">
        <f>IF('વિદ્યાર્થી માહિતી'!B93="","",'વિદ્યાર્થી માહિતી'!B93)</f>
        <v/>
      </c>
      <c r="C96" s="42" t="str">
        <f>IF('વિદ્યાર્થી માહિતી'!C93="","",'વિદ્યાર્થી માહિતી'!C93)</f>
        <v/>
      </c>
      <c r="D96" s="42" t="str">
        <f>IF('વિદ્યાર્થી માહિતી'!C93="","",'વિદ્યાર્થી માહિતી'!G93)</f>
        <v/>
      </c>
      <c r="E96" s="42" t="str">
        <f>IF('વિદ્યાર્થી માહિતી'!C93="","",'વિદ્યાર્થી માહિતી'!I93)</f>
        <v/>
      </c>
      <c r="F96" s="34"/>
      <c r="G96" s="34"/>
      <c r="H96" s="34"/>
      <c r="I96" s="34"/>
      <c r="J96" s="34"/>
      <c r="K96" s="34"/>
      <c r="L96" s="34"/>
      <c r="M96" s="148" t="str">
        <f t="shared" si="15"/>
        <v/>
      </c>
      <c r="N96" s="149" t="str">
        <f t="shared" si="16"/>
        <v/>
      </c>
      <c r="O96" s="43" t="str">
        <f t="shared" si="17"/>
        <v/>
      </c>
      <c r="P96" s="129" t="str">
        <f t="shared" si="18"/>
        <v/>
      </c>
      <c r="Q96" s="45" t="str">
        <f>IF('વિદ્યાર્થી માહિતી'!C93="","",'વિદ્યાર્થી માહિતી'!G93)</f>
        <v/>
      </c>
      <c r="R96" s="244" t="str">
        <f t="shared" si="19"/>
        <v/>
      </c>
    </row>
    <row r="97" spans="1:18" ht="23.25" customHeight="1" x14ac:dyDescent="0.2">
      <c r="A97" s="41">
        <f>IF('વિદ્યાર્થી માહિતી'!A94="","",'વિદ્યાર્થી માહિતી'!A94)</f>
        <v>93</v>
      </c>
      <c r="B97" s="41" t="str">
        <f>IF('વિદ્યાર્થી માહિતી'!B94="","",'વિદ્યાર્થી માહિતી'!B94)</f>
        <v/>
      </c>
      <c r="C97" s="42" t="str">
        <f>IF('વિદ્યાર્થી માહિતી'!C94="","",'વિદ્યાર્થી માહિતી'!C94)</f>
        <v/>
      </c>
      <c r="D97" s="42" t="str">
        <f>IF('વિદ્યાર્થી માહિતી'!C94="","",'વિદ્યાર્થી માહિતી'!G94)</f>
        <v/>
      </c>
      <c r="E97" s="42" t="str">
        <f>IF('વિદ્યાર્થી માહિતી'!C94="","",'વિદ્યાર્થી માહિતી'!I94)</f>
        <v/>
      </c>
      <c r="F97" s="34"/>
      <c r="G97" s="34"/>
      <c r="H97" s="34"/>
      <c r="I97" s="34"/>
      <c r="J97" s="34"/>
      <c r="K97" s="34"/>
      <c r="L97" s="34"/>
      <c r="M97" s="148" t="str">
        <f t="shared" si="15"/>
        <v/>
      </c>
      <c r="N97" s="149" t="str">
        <f t="shared" si="16"/>
        <v/>
      </c>
      <c r="O97" s="43" t="str">
        <f t="shared" si="17"/>
        <v/>
      </c>
      <c r="P97" s="129" t="str">
        <f t="shared" si="18"/>
        <v/>
      </c>
      <c r="Q97" s="45" t="str">
        <f>IF('વિદ્યાર્થી માહિતી'!C94="","",'વિદ્યાર્થી માહિતી'!G94)</f>
        <v/>
      </c>
      <c r="R97" s="244" t="str">
        <f t="shared" si="19"/>
        <v/>
      </c>
    </row>
    <row r="98" spans="1:18" ht="23.25" customHeight="1" x14ac:dyDescent="0.2">
      <c r="A98" s="41">
        <f>IF('વિદ્યાર્થી માહિતી'!A95="","",'વિદ્યાર્થી માહિતી'!A95)</f>
        <v>94</v>
      </c>
      <c r="B98" s="41" t="str">
        <f>IF('વિદ્યાર્થી માહિતી'!B95="","",'વિદ્યાર્થી માહિતી'!B95)</f>
        <v/>
      </c>
      <c r="C98" s="42" t="str">
        <f>IF('વિદ્યાર્થી માહિતી'!C95="","",'વિદ્યાર્થી માહિતી'!C95)</f>
        <v/>
      </c>
      <c r="D98" s="42" t="str">
        <f>IF('વિદ્યાર્થી માહિતી'!C95="","",'વિદ્યાર્થી માહિતી'!G95)</f>
        <v/>
      </c>
      <c r="E98" s="42" t="str">
        <f>IF('વિદ્યાર્થી માહિતી'!C95="","",'વિદ્યાર્થી માહિતી'!I95)</f>
        <v/>
      </c>
      <c r="F98" s="34"/>
      <c r="G98" s="34"/>
      <c r="H98" s="34"/>
      <c r="I98" s="34"/>
      <c r="J98" s="34"/>
      <c r="K98" s="34"/>
      <c r="L98" s="34"/>
      <c r="M98" s="148" t="str">
        <f t="shared" si="15"/>
        <v/>
      </c>
      <c r="N98" s="149" t="str">
        <f t="shared" si="16"/>
        <v/>
      </c>
      <c r="O98" s="43" t="str">
        <f t="shared" si="17"/>
        <v/>
      </c>
      <c r="P98" s="129" t="str">
        <f t="shared" si="18"/>
        <v/>
      </c>
      <c r="Q98" s="45" t="str">
        <f>IF('વિદ્યાર્થી માહિતી'!C95="","",'વિદ્યાર્થી માહિતી'!G95)</f>
        <v/>
      </c>
      <c r="R98" s="244" t="str">
        <f t="shared" si="19"/>
        <v/>
      </c>
    </row>
    <row r="99" spans="1:18" ht="23.25" customHeight="1" x14ac:dyDescent="0.2">
      <c r="A99" s="41">
        <f>IF('વિદ્યાર્થી માહિતી'!A96="","",'વિદ્યાર્થી માહિતી'!A96)</f>
        <v>95</v>
      </c>
      <c r="B99" s="41" t="str">
        <f>IF('વિદ્યાર્થી માહિતી'!B96="","",'વિદ્યાર્થી માહિતી'!B96)</f>
        <v/>
      </c>
      <c r="C99" s="42" t="str">
        <f>IF('વિદ્યાર્થી માહિતી'!C96="","",'વિદ્યાર્થી માહિતી'!C96)</f>
        <v/>
      </c>
      <c r="D99" s="42" t="str">
        <f>IF('વિદ્યાર્થી માહિતી'!C96="","",'વિદ્યાર્થી માહિતી'!G96)</f>
        <v/>
      </c>
      <c r="E99" s="42" t="str">
        <f>IF('વિદ્યાર્થી માહિતી'!C96="","",'વિદ્યાર્થી માહિતી'!I96)</f>
        <v/>
      </c>
      <c r="F99" s="34"/>
      <c r="G99" s="34"/>
      <c r="H99" s="34"/>
      <c r="I99" s="34"/>
      <c r="J99" s="34"/>
      <c r="K99" s="34"/>
      <c r="L99" s="34"/>
      <c r="M99" s="148" t="str">
        <f t="shared" si="15"/>
        <v/>
      </c>
      <c r="N99" s="149" t="str">
        <f t="shared" si="16"/>
        <v/>
      </c>
      <c r="O99" s="43" t="str">
        <f t="shared" si="17"/>
        <v/>
      </c>
      <c r="P99" s="129" t="str">
        <f t="shared" si="18"/>
        <v/>
      </c>
      <c r="Q99" s="45" t="str">
        <f>IF('વિદ્યાર્થી માહિતી'!C96="","",'વિદ્યાર્થી માહિતી'!G96)</f>
        <v/>
      </c>
      <c r="R99" s="244" t="str">
        <f t="shared" si="19"/>
        <v/>
      </c>
    </row>
    <row r="100" spans="1:18" ht="23.25" customHeight="1" x14ac:dyDescent="0.2">
      <c r="A100" s="41">
        <f>IF('વિદ્યાર્થી માહિતી'!A97="","",'વિદ્યાર્થી માહિતી'!A97)</f>
        <v>96</v>
      </c>
      <c r="B100" s="41" t="str">
        <f>IF('વિદ્યાર્થી માહિતી'!B97="","",'વિદ્યાર્થી માહિતી'!B97)</f>
        <v/>
      </c>
      <c r="C100" s="42" t="str">
        <f>IF('વિદ્યાર્થી માહિતી'!C97="","",'વિદ્યાર્થી માહિતી'!C97)</f>
        <v/>
      </c>
      <c r="D100" s="42" t="str">
        <f>IF('વિદ્યાર્થી માહિતી'!C97="","",'વિદ્યાર્થી માહિતી'!G97)</f>
        <v/>
      </c>
      <c r="E100" s="42" t="str">
        <f>IF('વિદ્યાર્થી માહિતી'!C97="","",'વિદ્યાર્થી માહિતી'!I97)</f>
        <v/>
      </c>
      <c r="F100" s="34"/>
      <c r="G100" s="34"/>
      <c r="H100" s="34"/>
      <c r="I100" s="34"/>
      <c r="J100" s="34"/>
      <c r="K100" s="34"/>
      <c r="L100" s="34"/>
      <c r="M100" s="148" t="str">
        <f t="shared" si="15"/>
        <v/>
      </c>
      <c r="N100" s="149" t="str">
        <f t="shared" si="16"/>
        <v/>
      </c>
      <c r="O100" s="43" t="str">
        <f t="shared" si="17"/>
        <v/>
      </c>
      <c r="P100" s="129" t="str">
        <f t="shared" si="18"/>
        <v/>
      </c>
      <c r="Q100" s="45" t="str">
        <f>IF('વિદ્યાર્થી માહિતી'!C97="","",'વિદ્યાર્થી માહિતી'!G97)</f>
        <v/>
      </c>
      <c r="R100" s="244" t="str">
        <f t="shared" si="19"/>
        <v/>
      </c>
    </row>
    <row r="101" spans="1:18" ht="23.25" customHeight="1" x14ac:dyDescent="0.2">
      <c r="A101" s="41">
        <f>IF('વિદ્યાર્થી માહિતી'!A98="","",'વિદ્યાર્થી માહિતી'!A98)</f>
        <v>97</v>
      </c>
      <c r="B101" s="41" t="str">
        <f>IF('વિદ્યાર્થી માહિતી'!B98="","",'વિદ્યાર્થી માહિતી'!B98)</f>
        <v/>
      </c>
      <c r="C101" s="42" t="str">
        <f>IF('વિદ્યાર્થી માહિતી'!C98="","",'વિદ્યાર્થી માહિતી'!C98)</f>
        <v/>
      </c>
      <c r="D101" s="42" t="str">
        <f>IF('વિદ્યાર્થી માહિતી'!C98="","",'વિદ્યાર્થી માહિતી'!G98)</f>
        <v/>
      </c>
      <c r="E101" s="42" t="str">
        <f>IF('વિદ્યાર્થી માહિતી'!C98="","",'વિદ્યાર્થી માહિતી'!I98)</f>
        <v/>
      </c>
      <c r="F101" s="34"/>
      <c r="G101" s="34"/>
      <c r="H101" s="34"/>
      <c r="I101" s="34"/>
      <c r="J101" s="34"/>
      <c r="K101" s="34"/>
      <c r="L101" s="34"/>
      <c r="M101" s="148" t="str">
        <f t="shared" si="15"/>
        <v/>
      </c>
      <c r="N101" s="149" t="str">
        <f t="shared" si="16"/>
        <v/>
      </c>
      <c r="O101" s="43" t="str">
        <f t="shared" si="17"/>
        <v/>
      </c>
      <c r="P101" s="129" t="str">
        <f t="shared" si="18"/>
        <v/>
      </c>
      <c r="Q101" s="45" t="str">
        <f>IF('વિદ્યાર્થી માહિતી'!C98="","",'વિદ્યાર્થી માહિતી'!G98)</f>
        <v/>
      </c>
      <c r="R101" s="244" t="str">
        <f t="shared" si="19"/>
        <v/>
      </c>
    </row>
    <row r="102" spans="1:18" ht="23.25" customHeight="1" x14ac:dyDescent="0.2">
      <c r="A102" s="41">
        <f>IF('વિદ્યાર્થી માહિતી'!A99="","",'વિદ્યાર્થી માહિતી'!A99)</f>
        <v>98</v>
      </c>
      <c r="B102" s="41" t="str">
        <f>IF('વિદ્યાર્થી માહિતી'!B99="","",'વિદ્યાર્થી માહિતી'!B99)</f>
        <v/>
      </c>
      <c r="C102" s="42" t="str">
        <f>IF('વિદ્યાર્થી માહિતી'!C99="","",'વિદ્યાર્થી માહિતી'!C99)</f>
        <v/>
      </c>
      <c r="D102" s="42" t="str">
        <f>IF('વિદ્યાર્થી માહિતી'!C99="","",'વિદ્યાર્થી માહિતી'!G99)</f>
        <v/>
      </c>
      <c r="E102" s="42" t="str">
        <f>IF('વિદ્યાર્થી માહિતી'!C99="","",'વિદ્યાર્થી માહિતી'!I99)</f>
        <v/>
      </c>
      <c r="F102" s="34"/>
      <c r="G102" s="34"/>
      <c r="H102" s="34"/>
      <c r="I102" s="34"/>
      <c r="J102" s="34"/>
      <c r="K102" s="34"/>
      <c r="L102" s="34"/>
      <c r="M102" s="148" t="str">
        <f t="shared" si="15"/>
        <v/>
      </c>
      <c r="N102" s="149" t="str">
        <f t="shared" si="16"/>
        <v/>
      </c>
      <c r="O102" s="43" t="str">
        <f t="shared" si="17"/>
        <v/>
      </c>
      <c r="P102" s="129" t="str">
        <f t="shared" si="18"/>
        <v/>
      </c>
      <c r="Q102" s="45" t="str">
        <f>IF('વિદ્યાર્થી માહિતી'!C99="","",'વિદ્યાર્થી માહિતી'!G99)</f>
        <v/>
      </c>
      <c r="R102" s="244" t="str">
        <f t="shared" si="19"/>
        <v/>
      </c>
    </row>
    <row r="103" spans="1:18" ht="23.25" customHeight="1" x14ac:dyDescent="0.2">
      <c r="A103" s="41">
        <f>IF('વિદ્યાર્થી માહિતી'!A100="","",'વિદ્યાર્થી માહિતી'!A100)</f>
        <v>99</v>
      </c>
      <c r="B103" s="41" t="str">
        <f>IF('વિદ્યાર્થી માહિતી'!B100="","",'વિદ્યાર્થી માહિતી'!B100)</f>
        <v/>
      </c>
      <c r="C103" s="42" t="str">
        <f>IF('વિદ્યાર્થી માહિતી'!C100="","",'વિદ્યાર્થી માહિતી'!C100)</f>
        <v/>
      </c>
      <c r="D103" s="42" t="str">
        <f>IF('વિદ્યાર્થી માહિતી'!C100="","",'વિદ્યાર્થી માહિતી'!G100)</f>
        <v/>
      </c>
      <c r="E103" s="42" t="str">
        <f>IF('વિદ્યાર્થી માહિતી'!C100="","",'વિદ્યાર્થી માહિતી'!I100)</f>
        <v/>
      </c>
      <c r="F103" s="34"/>
      <c r="G103" s="34"/>
      <c r="H103" s="34"/>
      <c r="I103" s="34"/>
      <c r="J103" s="34"/>
      <c r="K103" s="34"/>
      <c r="L103" s="34"/>
      <c r="M103" s="148" t="str">
        <f t="shared" si="15"/>
        <v/>
      </c>
      <c r="N103" s="149" t="str">
        <f t="shared" si="16"/>
        <v/>
      </c>
      <c r="O103" s="43" t="str">
        <f t="shared" si="17"/>
        <v/>
      </c>
      <c r="P103" s="129" t="str">
        <f t="shared" si="18"/>
        <v/>
      </c>
      <c r="Q103" s="45" t="str">
        <f>IF('વિદ્યાર્થી માહિતી'!C100="","",'વિદ્યાર્થી માહિતી'!G100)</f>
        <v/>
      </c>
      <c r="R103" s="244" t="str">
        <f t="shared" si="19"/>
        <v/>
      </c>
    </row>
    <row r="104" spans="1:18" ht="23.25" customHeight="1" x14ac:dyDescent="0.2">
      <c r="A104" s="41">
        <f>IF('વિદ્યાર્થી માહિતી'!A101="","",'વિદ્યાર્થી માહિતી'!A101)</f>
        <v>100</v>
      </c>
      <c r="B104" s="41" t="str">
        <f>IF('વિદ્યાર્થી માહિતી'!B101="","",'વિદ્યાર્થી માહિતી'!B101)</f>
        <v/>
      </c>
      <c r="C104" s="42" t="str">
        <f>IF('વિદ્યાર્થી માહિતી'!C101="","",'વિદ્યાર્થી માહિતી'!C101)</f>
        <v/>
      </c>
      <c r="D104" s="42" t="str">
        <f>IF('વિદ્યાર્થી માહિતી'!C101="","",'વિદ્યાર્થી માહિતી'!G101)</f>
        <v/>
      </c>
      <c r="E104" s="42" t="str">
        <f>IF('વિદ્યાર્થી માહિતી'!C101="","",'વિદ્યાર્થી માહિતી'!I101)</f>
        <v/>
      </c>
      <c r="F104" s="34"/>
      <c r="G104" s="34"/>
      <c r="H104" s="34"/>
      <c r="I104" s="34"/>
      <c r="J104" s="34"/>
      <c r="K104" s="34"/>
      <c r="L104" s="34"/>
      <c r="M104" s="148" t="str">
        <f t="shared" si="15"/>
        <v/>
      </c>
      <c r="N104" s="149" t="str">
        <f t="shared" si="16"/>
        <v/>
      </c>
      <c r="O104" s="43" t="str">
        <f t="shared" si="17"/>
        <v/>
      </c>
      <c r="P104" s="129" t="str">
        <f t="shared" si="18"/>
        <v/>
      </c>
      <c r="Q104" s="45" t="str">
        <f>IF('વિદ્યાર્થી માહિતી'!C101="","",'વિદ્યાર્થી માહિતી'!G101)</f>
        <v/>
      </c>
      <c r="R104" s="244" t="str">
        <f t="shared" si="19"/>
        <v/>
      </c>
    </row>
  </sheetData>
  <sheetProtection password="CC35" sheet="1" scenarios="1" formatCells="0" formatColumns="0" formatRows="0" selectLockedCells="1" sort="0"/>
  <mergeCells count="22">
    <mergeCell ref="T15:Z15"/>
    <mergeCell ref="AA15:AD15"/>
    <mergeCell ref="T16:Z16"/>
    <mergeCell ref="AA16:AD16"/>
    <mergeCell ref="S3:AN3"/>
    <mergeCell ref="S4:AN4"/>
    <mergeCell ref="S5:S6"/>
    <mergeCell ref="T5:V5"/>
    <mergeCell ref="W5:Y5"/>
    <mergeCell ref="Z5:AB5"/>
    <mergeCell ref="AC5:AE5"/>
    <mergeCell ref="AF5:AH5"/>
    <mergeCell ref="AI5:AK5"/>
    <mergeCell ref="AL5:AN5"/>
    <mergeCell ref="A1:B1"/>
    <mergeCell ref="C1:P1"/>
    <mergeCell ref="C2:H2"/>
    <mergeCell ref="K2:L2"/>
    <mergeCell ref="A3:C3"/>
    <mergeCell ref="D3:D4"/>
    <mergeCell ref="E3:E4"/>
    <mergeCell ref="M3:P3"/>
  </mergeCells>
  <conditionalFormatting sqref="E5:E104">
    <cfRule type="cellIs" dxfId="40" priority="9" operator="equal">
      <formula>"LEFT"</formula>
    </cfRule>
    <cfRule type="cellIs" dxfId="39" priority="10" operator="equal">
      <formula>"YES"</formula>
    </cfRule>
  </conditionalFormatting>
  <conditionalFormatting sqref="F5:L104">
    <cfRule type="cellIs" dxfId="38" priority="1" operator="equal">
      <formula>"LEFT"</formula>
    </cfRule>
    <cfRule type="cellIs" dxfId="37" priority="2" operator="equal">
      <formula>"AB"</formula>
    </cfRule>
  </conditionalFormatting>
  <conditionalFormatting sqref="N5:N104">
    <cfRule type="cellIs" dxfId="36" priority="3" operator="equal">
      <formula>"નાપાસ"</formula>
    </cfRule>
    <cfRule type="cellIs" dxfId="35" priority="5" operator="equal">
      <formula>"NA"</formula>
    </cfRule>
    <cfRule type="cellIs" dxfId="34" priority="4" operator="equal">
      <formula>"પાસ"</formula>
    </cfRule>
  </conditionalFormatting>
  <conditionalFormatting sqref="O5:O104">
    <cfRule type="cellIs" dxfId="33" priority="13" operator="equal">
      <formula>"Fail"</formula>
    </cfRule>
    <cfRule type="cellIs" dxfId="32" priority="11" operator="equal">
      <formula>"નાપાસ"</formula>
    </cfRule>
    <cfRule type="cellIs" dxfId="31" priority="12" operator="equal">
      <formula>"Fail"</formula>
    </cfRule>
  </conditionalFormatting>
  <conditionalFormatting sqref="P5:P104">
    <cfRule type="cellIs" dxfId="30" priority="6" operator="equal">
      <formula>"NA"</formula>
    </cfRule>
    <cfRule type="cellIs" dxfId="29" priority="7" operator="greaterThan">
      <formula>0</formula>
    </cfRule>
  </conditionalFormatting>
  <dataValidations count="1">
    <dataValidation type="list" allowBlank="1" showInputMessage="1" showErrorMessage="1" sqref="F5:L104" xr:uid="{00000000-0002-0000-0700-000000000000}">
      <formula1>$AR$5:$AR$57</formula1>
    </dataValidation>
  </dataValidations>
  <pageMargins left="0.55118110236220474" right="0.39370078740157483" top="0.39370078740157483" bottom="0.35433070866141736" header="0.31496062992125984" footer="0.31496062992125984"/>
  <pageSetup paperSize="9" orientation="portrait" blackAndWhite="1" horizontalDpi="300" verticalDpi="300" r:id="rId1"/>
  <ignoredErrors>
    <ignoredError sqref="R5:R10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U1048576"/>
  <sheetViews>
    <sheetView workbookViewId="0">
      <selection activeCell="U1" sqref="U1"/>
    </sheetView>
  </sheetViews>
  <sheetFormatPr defaultRowHeight="15" x14ac:dyDescent="0.2"/>
  <cols>
    <col min="1" max="17" width="4.3046875" customWidth="1"/>
    <col min="18" max="18" width="5.24609375" customWidth="1"/>
    <col min="19" max="19" width="5.109375" customWidth="1"/>
    <col min="20" max="20" width="4.83984375" customWidth="1"/>
  </cols>
  <sheetData>
    <row r="1" spans="1:21" ht="31.5" customHeight="1" x14ac:dyDescent="0.2">
      <c r="A1" s="512"/>
      <c r="B1" s="513"/>
      <c r="C1" s="513"/>
      <c r="D1" s="513"/>
      <c r="E1" s="500" t="str">
        <f>શાળા!B1</f>
        <v xml:space="preserve">શ્રી જનકપુરી વિદ્યાલય </v>
      </c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1"/>
      <c r="U1" s="281">
        <v>1</v>
      </c>
    </row>
    <row r="2" spans="1:21" ht="20.25" customHeight="1" thickBot="1" x14ac:dyDescent="0.25">
      <c r="A2" s="514"/>
      <c r="B2" s="515"/>
      <c r="C2" s="515"/>
      <c r="D2" s="515"/>
      <c r="E2" s="502" t="str">
        <f>શાળા!B2</f>
        <v>લોંગડી , તા.મહુવા</v>
      </c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3"/>
    </row>
    <row r="3" spans="1:21" ht="27" customHeight="1" thickBot="1" x14ac:dyDescent="0.25">
      <c r="A3" s="514"/>
      <c r="B3" s="515"/>
      <c r="C3" s="515"/>
      <c r="D3" s="515"/>
      <c r="E3" s="516" t="s">
        <v>227</v>
      </c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1" ht="24.75" customHeight="1" x14ac:dyDescent="0.2">
      <c r="A4" s="514"/>
      <c r="B4" s="515"/>
      <c r="C4" s="515"/>
      <c r="D4" s="515"/>
      <c r="E4" s="511" t="s">
        <v>4</v>
      </c>
      <c r="F4" s="511"/>
      <c r="G4" s="507" t="str">
        <f>શાળા!B4</f>
        <v>9-A</v>
      </c>
      <c r="H4" s="486"/>
      <c r="I4" s="511" t="s">
        <v>30</v>
      </c>
      <c r="J4" s="511"/>
      <c r="K4" s="486" t="str">
        <f>શાળા!B6</f>
        <v>2023-24</v>
      </c>
      <c r="L4" s="486"/>
      <c r="M4" s="486"/>
      <c r="N4" s="486"/>
      <c r="O4" s="511" t="s">
        <v>216</v>
      </c>
      <c r="P4" s="511"/>
      <c r="Q4" s="511"/>
      <c r="R4" s="486">
        <f>શાળા!B3</f>
        <v>62.0246</v>
      </c>
      <c r="S4" s="486"/>
      <c r="T4" s="488"/>
    </row>
    <row r="5" spans="1:21" ht="26.25" customHeight="1" x14ac:dyDescent="0.25">
      <c r="A5" s="510" t="s">
        <v>88</v>
      </c>
      <c r="B5" s="511"/>
      <c r="C5" s="511"/>
      <c r="D5" s="511"/>
      <c r="E5" s="495" t="str">
        <f>VLOOKUP($U$1,'T-2'!$A$5:$R$104,3,0)</f>
        <v xml:space="preserve">પઠાણ ઇમ્તિયાજ હનીફખાન </v>
      </c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275"/>
      <c r="S5" s="275"/>
      <c r="T5" s="276"/>
    </row>
    <row r="6" spans="1:21" ht="24.75" customHeight="1" x14ac:dyDescent="0.2">
      <c r="A6" s="510" t="s">
        <v>221</v>
      </c>
      <c r="B6" s="511"/>
      <c r="C6" s="511"/>
      <c r="D6" s="486">
        <f>VLOOKUP($U$1,'વિદ્યાર્થી માહિતી'!$A$2:$G$101,4,0)</f>
        <v>125</v>
      </c>
      <c r="E6" s="486"/>
      <c r="F6" s="486"/>
      <c r="G6" s="511" t="s">
        <v>220</v>
      </c>
      <c r="H6" s="511"/>
      <c r="I6" s="511"/>
      <c r="J6" s="487">
        <f>VLOOKUP($U$1,'વિદ્યાર્થી માહિતી'!$A$2:$G$101,5,0)</f>
        <v>37330</v>
      </c>
      <c r="K6" s="487"/>
      <c r="L6" s="487"/>
      <c r="M6" s="487"/>
      <c r="N6" s="487"/>
      <c r="O6" s="511" t="s">
        <v>219</v>
      </c>
      <c r="P6" s="511"/>
      <c r="Q6" s="511"/>
      <c r="R6" s="486">
        <f>VLOOKUP($U$1,'વિદ્યાર્થી માહિતી'!$A$2:$G$101,2,0)</f>
        <v>901</v>
      </c>
      <c r="S6" s="486"/>
      <c r="T6" s="488"/>
    </row>
    <row r="7" spans="1:21" ht="13.5" customHeight="1" x14ac:dyDescent="0.2">
      <c r="A7" s="519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1"/>
    </row>
    <row r="8" spans="1:21" ht="35.25" customHeight="1" x14ac:dyDescent="0.2">
      <c r="A8" s="522" t="s">
        <v>27</v>
      </c>
      <c r="B8" s="523"/>
      <c r="C8" s="523"/>
      <c r="D8" s="523"/>
      <c r="E8" s="492" t="str">
        <f>શાળા!A9</f>
        <v xml:space="preserve">ગુજરાતી </v>
      </c>
      <c r="F8" s="492"/>
      <c r="G8" s="492" t="str">
        <f>શાળા!A10</f>
        <v xml:space="preserve">અંગ્રેજી </v>
      </c>
      <c r="H8" s="492"/>
      <c r="I8" s="492" t="str">
        <f>શાળા!A11</f>
        <v xml:space="preserve">હિન્દી </v>
      </c>
      <c r="J8" s="492"/>
      <c r="K8" s="492" t="str">
        <f>શાળા!A12</f>
        <v>સંસ્કૃત</v>
      </c>
      <c r="L8" s="492"/>
      <c r="M8" s="492" t="str">
        <f>શાળા!A13</f>
        <v>ગણીત</v>
      </c>
      <c r="N8" s="492"/>
      <c r="O8" s="492" t="str">
        <f>શાળા!A14</f>
        <v xml:space="preserve">વિજ્ઞાન </v>
      </c>
      <c r="P8" s="492"/>
      <c r="Q8" s="492" t="str">
        <f>શાળા!A15</f>
        <v xml:space="preserve">સામાજિક વિજ્ઞાન </v>
      </c>
      <c r="R8" s="492"/>
      <c r="S8" s="524" t="s">
        <v>32</v>
      </c>
      <c r="T8" s="525"/>
    </row>
    <row r="9" spans="1:21" ht="25.5" customHeight="1" x14ac:dyDescent="0.2">
      <c r="A9" s="522" t="s">
        <v>32</v>
      </c>
      <c r="B9" s="523"/>
      <c r="C9" s="523"/>
      <c r="D9" s="523"/>
      <c r="E9" s="526">
        <v>50</v>
      </c>
      <c r="F9" s="526"/>
      <c r="G9" s="526">
        <v>50</v>
      </c>
      <c r="H9" s="526"/>
      <c r="I9" s="526">
        <v>50</v>
      </c>
      <c r="J9" s="526"/>
      <c r="K9" s="526">
        <v>50</v>
      </c>
      <c r="L9" s="526"/>
      <c r="M9" s="526">
        <v>50</v>
      </c>
      <c r="N9" s="526"/>
      <c r="O9" s="526">
        <v>50</v>
      </c>
      <c r="P9" s="526"/>
      <c r="Q9" s="526">
        <v>50</v>
      </c>
      <c r="R9" s="526"/>
      <c r="S9" s="526">
        <v>350</v>
      </c>
      <c r="T9" s="527"/>
    </row>
    <row r="10" spans="1:21" ht="24" customHeight="1" x14ac:dyDescent="0.2">
      <c r="A10" s="522" t="s">
        <v>56</v>
      </c>
      <c r="B10" s="523"/>
      <c r="C10" s="523"/>
      <c r="D10" s="523"/>
      <c r="E10" s="478">
        <f>VLOOKUP($U$1,'T-2'!$A$5:$R$104,6,0)</f>
        <v>10</v>
      </c>
      <c r="F10" s="478"/>
      <c r="G10" s="478">
        <f>VLOOKUP($U$1,'T-2'!$A$5:$R$104,7,0)</f>
        <v>11</v>
      </c>
      <c r="H10" s="478"/>
      <c r="I10" s="478">
        <f>VLOOKUP($U$1,'T-2'!$A$5:$R$104,8,0)</f>
        <v>12</v>
      </c>
      <c r="J10" s="478"/>
      <c r="K10" s="478">
        <f>VLOOKUP($U$1,'T-2'!$A$5:$R$104,9,0)</f>
        <v>13</v>
      </c>
      <c r="L10" s="478"/>
      <c r="M10" s="478">
        <f>VLOOKUP($U$1,'T-2'!$A$5:$R$104,10,0)</f>
        <v>14</v>
      </c>
      <c r="N10" s="478"/>
      <c r="O10" s="478">
        <f>VLOOKUP($U$1,'T-2'!$A$5:$R$104,11,0)</f>
        <v>15</v>
      </c>
      <c r="P10" s="478"/>
      <c r="Q10" s="478">
        <f>VLOOKUP($U$1,'T-2'!$A$5:$R$104,12,0)</f>
        <v>16</v>
      </c>
      <c r="R10" s="478"/>
      <c r="S10" s="478">
        <f>VLOOKUP($U$1,'T-1'!$A$5:$R$104,13,0)</f>
        <v>157</v>
      </c>
      <c r="T10" s="479"/>
    </row>
    <row r="11" spans="1:21" ht="12.75" customHeight="1" x14ac:dyDescent="0.2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9"/>
    </row>
    <row r="12" spans="1:21" ht="23.25" customHeight="1" x14ac:dyDescent="0.2">
      <c r="A12" s="277"/>
      <c r="B12" s="528" t="s">
        <v>217</v>
      </c>
      <c r="C12" s="528"/>
      <c r="D12" s="528"/>
      <c r="E12" s="480" t="str">
        <f>VLOOKUP($U$1,'T-2'!$A$5:$R$104,14,0)</f>
        <v>નાપાસ</v>
      </c>
      <c r="F12" s="480"/>
      <c r="G12" s="480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9"/>
    </row>
    <row r="13" spans="1:21" ht="23.25" customHeight="1" x14ac:dyDescent="0.2">
      <c r="A13" s="277"/>
      <c r="B13" s="528" t="s">
        <v>57</v>
      </c>
      <c r="C13" s="528"/>
      <c r="D13" s="528"/>
      <c r="E13" s="480" t="str">
        <f>VLOOKUP($U$1,'T-2'!$A$5:$R$104,16,0)</f>
        <v>NA</v>
      </c>
      <c r="F13" s="480"/>
      <c r="G13" s="480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9"/>
    </row>
    <row r="14" spans="1:21" ht="23.25" customHeight="1" x14ac:dyDescent="0.2">
      <c r="A14" s="277"/>
      <c r="B14" s="528" t="s">
        <v>70</v>
      </c>
      <c r="C14" s="528"/>
      <c r="D14" s="528"/>
      <c r="E14" s="480" t="str">
        <f>VLOOKUP($U$1,'T-2'!$A$5:$R$104,18,0)</f>
        <v>NA</v>
      </c>
      <c r="F14" s="480"/>
      <c r="G14" s="480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</row>
    <row r="15" spans="1:21" ht="8.25" customHeight="1" thickBot="1" x14ac:dyDescent="0.25">
      <c r="A15" s="277"/>
      <c r="B15" s="280"/>
      <c r="C15" s="280"/>
      <c r="D15" s="280"/>
      <c r="E15" s="280"/>
      <c r="F15" s="280"/>
      <c r="G15" s="280"/>
      <c r="H15" s="12"/>
      <c r="I15" s="274"/>
      <c r="J15" s="274"/>
      <c r="K15" s="274"/>
      <c r="L15" s="274"/>
      <c r="M15" s="278"/>
      <c r="N15" s="278"/>
      <c r="O15" s="529"/>
      <c r="P15" s="529"/>
      <c r="Q15" s="529"/>
      <c r="R15" s="529"/>
      <c r="S15" s="529"/>
      <c r="T15" s="530"/>
    </row>
    <row r="16" spans="1:21" ht="21.75" customHeight="1" x14ac:dyDescent="0.2">
      <c r="A16" s="277"/>
      <c r="B16" s="511" t="s">
        <v>218</v>
      </c>
      <c r="C16" s="511"/>
      <c r="D16" s="511"/>
      <c r="E16" s="475">
        <f>શાળા!F2</f>
        <v>45240</v>
      </c>
      <c r="F16" s="475"/>
      <c r="G16" s="475"/>
      <c r="H16" s="278"/>
      <c r="I16" s="531" t="s">
        <v>136</v>
      </c>
      <c r="J16" s="531"/>
      <c r="K16" s="531"/>
      <c r="L16" s="531"/>
      <c r="M16" s="278"/>
      <c r="N16" s="278"/>
      <c r="O16" s="511" t="s">
        <v>34</v>
      </c>
      <c r="P16" s="511"/>
      <c r="Q16" s="511"/>
      <c r="R16" s="511"/>
      <c r="S16" s="511"/>
      <c r="T16" s="532"/>
    </row>
    <row r="17" spans="1:21" ht="6.75" customHeight="1" thickBot="1" x14ac:dyDescent="0.25">
      <c r="A17" s="271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3"/>
    </row>
    <row r="18" spans="1:21" ht="29.25" customHeight="1" thickBot="1" x14ac:dyDescent="0.25"/>
    <row r="19" spans="1:21" ht="31.5" customHeight="1" x14ac:dyDescent="0.2">
      <c r="A19" s="512"/>
      <c r="B19" s="513"/>
      <c r="C19" s="513"/>
      <c r="D19" s="513"/>
      <c r="E19" s="500" t="str">
        <f>શાળા!B1</f>
        <v xml:space="preserve">શ્રી જનકપુરી વિદ્યાલય </v>
      </c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1"/>
      <c r="U19" s="389">
        <f>U1+1</f>
        <v>2</v>
      </c>
    </row>
    <row r="20" spans="1:21" ht="20.25" customHeight="1" thickBot="1" x14ac:dyDescent="0.25">
      <c r="A20" s="514"/>
      <c r="B20" s="515"/>
      <c r="C20" s="515"/>
      <c r="D20" s="515"/>
      <c r="E20" s="502" t="str">
        <f>શાળા!B2</f>
        <v>લોંગડી , તા.મહુવા</v>
      </c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3"/>
    </row>
    <row r="21" spans="1:21" ht="27" customHeight="1" thickBot="1" x14ac:dyDescent="0.25">
      <c r="A21" s="514"/>
      <c r="B21" s="515"/>
      <c r="C21" s="515"/>
      <c r="D21" s="515"/>
      <c r="E21" s="516" t="s">
        <v>227</v>
      </c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8"/>
    </row>
    <row r="22" spans="1:21" ht="24.75" customHeight="1" x14ac:dyDescent="0.2">
      <c r="A22" s="514"/>
      <c r="B22" s="515"/>
      <c r="C22" s="515"/>
      <c r="D22" s="515"/>
      <c r="E22" s="511" t="s">
        <v>4</v>
      </c>
      <c r="F22" s="511"/>
      <c r="G22" s="507" t="str">
        <f>શાળા!B4</f>
        <v>9-A</v>
      </c>
      <c r="H22" s="486"/>
      <c r="I22" s="511" t="s">
        <v>30</v>
      </c>
      <c r="J22" s="511"/>
      <c r="K22" s="486" t="str">
        <f>શાળા!B6</f>
        <v>2023-24</v>
      </c>
      <c r="L22" s="486"/>
      <c r="M22" s="486"/>
      <c r="N22" s="486"/>
      <c r="O22" s="511" t="s">
        <v>216</v>
      </c>
      <c r="P22" s="511"/>
      <c r="Q22" s="511"/>
      <c r="R22" s="486">
        <f>શાળા!B3</f>
        <v>62.0246</v>
      </c>
      <c r="S22" s="486"/>
      <c r="T22" s="488"/>
    </row>
    <row r="23" spans="1:21" ht="26.25" customHeight="1" x14ac:dyDescent="0.25">
      <c r="A23" s="510" t="s">
        <v>88</v>
      </c>
      <c r="B23" s="511"/>
      <c r="C23" s="511"/>
      <c r="D23" s="511"/>
      <c r="E23" s="495" t="str">
        <f>VLOOKUP($U$19,'T-2'!$A$5:$R$104,3,0)</f>
        <v xml:space="preserve">મેરામણ ગરેજા </v>
      </c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275"/>
      <c r="S23" s="275"/>
      <c r="T23" s="276"/>
    </row>
    <row r="24" spans="1:21" ht="24.75" customHeight="1" x14ac:dyDescent="0.2">
      <c r="A24" s="510" t="s">
        <v>221</v>
      </c>
      <c r="B24" s="511"/>
      <c r="C24" s="511"/>
      <c r="D24" s="486">
        <f>VLOOKUP($U$19,'વિદ્યાર્થી માહિતી'!$A$2:$G$101,4,0)</f>
        <v>126</v>
      </c>
      <c r="E24" s="486"/>
      <c r="F24" s="486"/>
      <c r="G24" s="511" t="s">
        <v>220</v>
      </c>
      <c r="H24" s="511"/>
      <c r="I24" s="511"/>
      <c r="J24" s="487">
        <f>VLOOKUP($U$19,'વિદ્યાર્થી માહિતી'!$A$2:$G$101,5,0)</f>
        <v>38021</v>
      </c>
      <c r="K24" s="487"/>
      <c r="L24" s="487"/>
      <c r="M24" s="487"/>
      <c r="N24" s="487"/>
      <c r="O24" s="511" t="s">
        <v>219</v>
      </c>
      <c r="P24" s="511"/>
      <c r="Q24" s="511"/>
      <c r="R24" s="486">
        <f>VLOOKUP($U$19,'વિદ્યાર્થી માહિતી'!$A$2:$G$101,2,0)</f>
        <v>902</v>
      </c>
      <c r="S24" s="486"/>
      <c r="T24" s="488"/>
    </row>
    <row r="25" spans="1:21" ht="13.5" customHeight="1" x14ac:dyDescent="0.2">
      <c r="A25" s="519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1"/>
    </row>
    <row r="26" spans="1:21" ht="35.25" customHeight="1" x14ac:dyDescent="0.2">
      <c r="A26" s="522" t="s">
        <v>27</v>
      </c>
      <c r="B26" s="523"/>
      <c r="C26" s="523"/>
      <c r="D26" s="523"/>
      <c r="E26" s="492" t="str">
        <f>શાળા!A9</f>
        <v xml:space="preserve">ગુજરાતી </v>
      </c>
      <c r="F26" s="492"/>
      <c r="G26" s="492" t="str">
        <f>શાળા!A10</f>
        <v xml:space="preserve">અંગ્રેજી </v>
      </c>
      <c r="H26" s="492"/>
      <c r="I26" s="492" t="str">
        <f>શાળા!A11</f>
        <v xml:space="preserve">હિન્દી </v>
      </c>
      <c r="J26" s="492"/>
      <c r="K26" s="492" t="str">
        <f>શાળા!A12</f>
        <v>સંસ્કૃત</v>
      </c>
      <c r="L26" s="492"/>
      <c r="M26" s="492" t="str">
        <f>શાળા!A13</f>
        <v>ગણીત</v>
      </c>
      <c r="N26" s="492"/>
      <c r="O26" s="492" t="str">
        <f>શાળા!A14</f>
        <v xml:space="preserve">વિજ્ઞાન </v>
      </c>
      <c r="P26" s="492"/>
      <c r="Q26" s="492" t="str">
        <f>શાળા!A15</f>
        <v xml:space="preserve">સામાજિક વિજ્ઞાન </v>
      </c>
      <c r="R26" s="492"/>
      <c r="S26" s="524" t="s">
        <v>32</v>
      </c>
      <c r="T26" s="525"/>
    </row>
    <row r="27" spans="1:21" ht="25.5" customHeight="1" x14ac:dyDescent="0.2">
      <c r="A27" s="522" t="s">
        <v>32</v>
      </c>
      <c r="B27" s="523"/>
      <c r="C27" s="523"/>
      <c r="D27" s="523"/>
      <c r="E27" s="526">
        <v>50</v>
      </c>
      <c r="F27" s="526"/>
      <c r="G27" s="526">
        <v>50</v>
      </c>
      <c r="H27" s="526"/>
      <c r="I27" s="526">
        <v>50</v>
      </c>
      <c r="J27" s="526"/>
      <c r="K27" s="526">
        <v>50</v>
      </c>
      <c r="L27" s="526"/>
      <c r="M27" s="526">
        <v>50</v>
      </c>
      <c r="N27" s="526"/>
      <c r="O27" s="526">
        <v>50</v>
      </c>
      <c r="P27" s="526"/>
      <c r="Q27" s="526">
        <v>50</v>
      </c>
      <c r="R27" s="526"/>
      <c r="S27" s="526">
        <v>350</v>
      </c>
      <c r="T27" s="527"/>
    </row>
    <row r="28" spans="1:21" ht="24" customHeight="1" x14ac:dyDescent="0.2">
      <c r="A28" s="522" t="s">
        <v>56</v>
      </c>
      <c r="B28" s="523"/>
      <c r="C28" s="523"/>
      <c r="D28" s="523"/>
      <c r="E28" s="478">
        <f>VLOOKUP($U$19,'T-2'!$A$5:$R$104,6,0)</f>
        <v>44</v>
      </c>
      <c r="F28" s="478"/>
      <c r="G28" s="478">
        <f>VLOOKUP($U$19,'T-2'!$A$5:$R$104,7,0)</f>
        <v>43</v>
      </c>
      <c r="H28" s="478"/>
      <c r="I28" s="478">
        <f>VLOOKUP($U$19,'T-2'!$A$5:$R$104,8,0)</f>
        <v>40</v>
      </c>
      <c r="J28" s="478"/>
      <c r="K28" s="478">
        <f>VLOOKUP($U$19,'T-2'!$A$5:$R$104,9,0)</f>
        <v>40</v>
      </c>
      <c r="L28" s="478"/>
      <c r="M28" s="478">
        <f>VLOOKUP($U$19,'T-2'!$A$5:$R$104,10,0)</f>
        <v>44</v>
      </c>
      <c r="N28" s="478"/>
      <c r="O28" s="478">
        <f>VLOOKUP($U$19,'T-2'!$A$5:$R$104,11,0)</f>
        <v>45</v>
      </c>
      <c r="P28" s="478"/>
      <c r="Q28" s="478">
        <f>VLOOKUP($U$19,'T-2'!$A$5:$R$104,12,0)</f>
        <v>45</v>
      </c>
      <c r="R28" s="478"/>
      <c r="S28" s="478">
        <f>VLOOKUP($U$19,'T-2'!$A$5:$R$104,13,0)</f>
        <v>301</v>
      </c>
      <c r="T28" s="479"/>
    </row>
    <row r="29" spans="1:21" ht="12.75" customHeight="1" x14ac:dyDescent="0.2">
      <c r="A29" s="277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</row>
    <row r="30" spans="1:21" ht="23.25" customHeight="1" x14ac:dyDescent="0.2">
      <c r="A30" s="277"/>
      <c r="B30" s="528" t="s">
        <v>217</v>
      </c>
      <c r="C30" s="528"/>
      <c r="D30" s="528"/>
      <c r="E30" s="480" t="str">
        <f>VLOOKUP($U$19,'T-2'!$A$5:$R$104,14,0)</f>
        <v>પાસ</v>
      </c>
      <c r="F30" s="480"/>
      <c r="G30" s="480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9"/>
    </row>
    <row r="31" spans="1:21" ht="23.25" customHeight="1" x14ac:dyDescent="0.2">
      <c r="A31" s="277"/>
      <c r="B31" s="528" t="s">
        <v>57</v>
      </c>
      <c r="C31" s="528"/>
      <c r="D31" s="528"/>
      <c r="E31" s="480">
        <f>VLOOKUP($U$19,'T-2'!$A$5:$R$104,16,0)</f>
        <v>1</v>
      </c>
      <c r="F31" s="480"/>
      <c r="G31" s="480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9"/>
    </row>
    <row r="32" spans="1:21" ht="23.25" customHeight="1" x14ac:dyDescent="0.2">
      <c r="A32" s="277"/>
      <c r="B32" s="528" t="s">
        <v>70</v>
      </c>
      <c r="C32" s="528"/>
      <c r="D32" s="528"/>
      <c r="E32" s="471">
        <f>VLOOKUP($U$19,'T-2'!$A$5:$R$104,18,0)</f>
        <v>86</v>
      </c>
      <c r="F32" s="471"/>
      <c r="G32" s="471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9"/>
    </row>
    <row r="33" spans="1:20" ht="8.25" customHeight="1" thickBot="1" x14ac:dyDescent="0.25">
      <c r="A33" s="277"/>
      <c r="B33" s="280"/>
      <c r="C33" s="280"/>
      <c r="D33" s="280"/>
      <c r="E33" s="280"/>
      <c r="F33" s="280"/>
      <c r="G33" s="280"/>
      <c r="H33" s="12"/>
      <c r="I33" s="274"/>
      <c r="J33" s="274"/>
      <c r="K33" s="274"/>
      <c r="L33" s="274"/>
      <c r="M33" s="278"/>
      <c r="N33" s="278"/>
      <c r="O33" s="529"/>
      <c r="P33" s="529"/>
      <c r="Q33" s="529"/>
      <c r="R33" s="529"/>
      <c r="S33" s="529"/>
      <c r="T33" s="530"/>
    </row>
    <row r="34" spans="1:20" ht="21.75" customHeight="1" x14ac:dyDescent="0.2">
      <c r="A34" s="277"/>
      <c r="B34" s="511" t="s">
        <v>218</v>
      </c>
      <c r="C34" s="511"/>
      <c r="D34" s="511"/>
      <c r="E34" s="475">
        <f>શાળા!F2</f>
        <v>45240</v>
      </c>
      <c r="F34" s="475"/>
      <c r="G34" s="475"/>
      <c r="H34" s="278"/>
      <c r="I34" s="531" t="s">
        <v>136</v>
      </c>
      <c r="J34" s="531"/>
      <c r="K34" s="531"/>
      <c r="L34" s="531"/>
      <c r="M34" s="278"/>
      <c r="N34" s="278"/>
      <c r="O34" s="511" t="s">
        <v>34</v>
      </c>
      <c r="P34" s="511"/>
      <c r="Q34" s="511"/>
      <c r="R34" s="511"/>
      <c r="S34" s="511"/>
      <c r="T34" s="532"/>
    </row>
    <row r="35" spans="1:20" ht="6.75" customHeight="1" thickBot="1" x14ac:dyDescent="0.25">
      <c r="A35" s="271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3"/>
    </row>
    <row r="1048576" spans="21:21" x14ac:dyDescent="0.2">
      <c r="U1048576">
        <v>0</v>
      </c>
    </row>
  </sheetData>
  <sheetProtection password="CC35" sheet="1" scenarios="1" formatCells="0" formatColumns="0" formatRows="0"/>
  <mergeCells count="114">
    <mergeCell ref="B32:D32"/>
    <mergeCell ref="E32:G32"/>
    <mergeCell ref="O33:T33"/>
    <mergeCell ref="B34:D34"/>
    <mergeCell ref="E34:G34"/>
    <mergeCell ref="I34:L34"/>
    <mergeCell ref="O34:T34"/>
    <mergeCell ref="O28:P28"/>
    <mergeCell ref="Q28:R28"/>
    <mergeCell ref="S28:T28"/>
    <mergeCell ref="B30:D30"/>
    <mergeCell ref="E30:G30"/>
    <mergeCell ref="B31:D31"/>
    <mergeCell ref="E31:G31"/>
    <mergeCell ref="A28:D28"/>
    <mergeCell ref="E28:F28"/>
    <mergeCell ref="G28:H28"/>
    <mergeCell ref="I28:J28"/>
    <mergeCell ref="K28:L28"/>
    <mergeCell ref="M28:N28"/>
    <mergeCell ref="A27:D27"/>
    <mergeCell ref="E27:F27"/>
    <mergeCell ref="G27:H27"/>
    <mergeCell ref="I27:J27"/>
    <mergeCell ref="K27:L27"/>
    <mergeCell ref="M27:N27"/>
    <mergeCell ref="O27:P27"/>
    <mergeCell ref="Q27:R27"/>
    <mergeCell ref="S27:T27"/>
    <mergeCell ref="A25:T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23:D23"/>
    <mergeCell ref="E23:Q23"/>
    <mergeCell ref="A24:C24"/>
    <mergeCell ref="D24:F24"/>
    <mergeCell ref="G24:I24"/>
    <mergeCell ref="J24:N24"/>
    <mergeCell ref="O24:Q24"/>
    <mergeCell ref="A19:D22"/>
    <mergeCell ref="E19:T19"/>
    <mergeCell ref="E20:T20"/>
    <mergeCell ref="E21:T21"/>
    <mergeCell ref="E22:F22"/>
    <mergeCell ref="G22:H22"/>
    <mergeCell ref="I22:J22"/>
    <mergeCell ref="K22:N22"/>
    <mergeCell ref="O22:Q22"/>
    <mergeCell ref="R22:T22"/>
    <mergeCell ref="R24:T24"/>
    <mergeCell ref="B14:D14"/>
    <mergeCell ref="E14:G14"/>
    <mergeCell ref="O15:T15"/>
    <mergeCell ref="B16:D16"/>
    <mergeCell ref="E16:G16"/>
    <mergeCell ref="I16:L16"/>
    <mergeCell ref="O16:T16"/>
    <mergeCell ref="O10:P10"/>
    <mergeCell ref="Q10:R10"/>
    <mergeCell ref="S10:T10"/>
    <mergeCell ref="B12:D12"/>
    <mergeCell ref="E12:G12"/>
    <mergeCell ref="B13:D13"/>
    <mergeCell ref="E13:G13"/>
    <mergeCell ref="A10:D10"/>
    <mergeCell ref="E10:F10"/>
    <mergeCell ref="G10:H10"/>
    <mergeCell ref="I10:J10"/>
    <mergeCell ref="K10:L10"/>
    <mergeCell ref="M10:N10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A7:T7"/>
    <mergeCell ref="A8:D8"/>
    <mergeCell ref="E8:F8"/>
    <mergeCell ref="G8:H8"/>
    <mergeCell ref="I8:J8"/>
    <mergeCell ref="K8:L8"/>
    <mergeCell ref="M8:N8"/>
    <mergeCell ref="O8:P8"/>
    <mergeCell ref="Q8:R8"/>
    <mergeCell ref="S8:T8"/>
    <mergeCell ref="A5:D5"/>
    <mergeCell ref="E5:Q5"/>
    <mergeCell ref="A6:C6"/>
    <mergeCell ref="D6:F6"/>
    <mergeCell ref="G6:I6"/>
    <mergeCell ref="J6:N6"/>
    <mergeCell ref="O6:Q6"/>
    <mergeCell ref="A1:D4"/>
    <mergeCell ref="E1:T1"/>
    <mergeCell ref="E2:T2"/>
    <mergeCell ref="E3:T3"/>
    <mergeCell ref="E4:F4"/>
    <mergeCell ref="G4:H4"/>
    <mergeCell ref="I4:J4"/>
    <mergeCell ref="K4:N4"/>
    <mergeCell ref="O4:Q4"/>
    <mergeCell ref="R4:T4"/>
    <mergeCell ref="R6:T6"/>
  </mergeCells>
  <conditionalFormatting sqref="E10:R10">
    <cfRule type="cellIs" dxfId="28" priority="2" operator="lessThan">
      <formula>17</formula>
    </cfRule>
  </conditionalFormatting>
  <conditionalFormatting sqref="E28:R28">
    <cfRule type="cellIs" dxfId="27" priority="1" operator="lessThan">
      <formula>17</formula>
    </cfRule>
  </conditionalFormatting>
  <pageMargins left="0.68" right="0.49" top="0.55118110236220474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HOME</vt:lpstr>
      <vt:lpstr>શાળા</vt:lpstr>
      <vt:lpstr>વિદ્યાર્થી માહિતી</vt:lpstr>
      <vt:lpstr>સામયિક કસોટી-1</vt:lpstr>
      <vt:lpstr>T-1</vt:lpstr>
      <vt:lpstr>T1 Result</vt:lpstr>
      <vt:lpstr>સામયિક કસોટી-2</vt:lpstr>
      <vt:lpstr>T-2</vt:lpstr>
      <vt:lpstr>T2 Result</vt:lpstr>
      <vt:lpstr>T-3</vt:lpstr>
      <vt:lpstr>આંતરિક</vt:lpstr>
      <vt:lpstr>સિદ્ધિ+કૃપા</vt:lpstr>
      <vt:lpstr>T-3 Result</vt:lpstr>
      <vt:lpstr>T-3 A4</vt:lpstr>
      <vt:lpstr>પ્રથમ પેજ</vt:lpstr>
      <vt:lpstr>તારીજ</vt:lpstr>
      <vt:lpstr>સમગ્ર પરિણામ </vt:lpstr>
      <vt:lpstr>શાળા સિદ્ધિ</vt:lpstr>
      <vt:lpstr>શાળા સંગૃહિત</vt:lpstr>
      <vt:lpstr>કુલ વાર્ષિક</vt:lpstr>
      <vt:lpstr>TOP-10</vt:lpstr>
      <vt:lpstr>વાર્ષિક જનરલ</vt:lpstr>
      <vt:lpstr>S1</vt:lpstr>
      <vt:lpstr>S1!Print_Titles</vt:lpstr>
      <vt:lpstr>T-1!Print_Titles</vt:lpstr>
      <vt:lpstr>T-2!Print_Titles</vt:lpstr>
      <vt:lpstr>T-3!Print_Titles</vt:lpstr>
      <vt:lpstr>આંતરિક!Print_Titles</vt:lpstr>
      <vt:lpstr>કુલ વાર્ષિક!Print_Titles</vt:lpstr>
      <vt:lpstr>વાર્ષિક જનરલ!Print_Titles</vt:lpstr>
      <vt:lpstr>સિદ્ધિ+કૃપા!Print_Titles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janakpuri</dc:creator>
  <cp:lastModifiedBy>janakpuri</cp:lastModifiedBy>
  <cp:lastPrinted>2001-12-31T18:52:18Z</cp:lastPrinted>
  <dcterms:created xsi:type="dcterms:W3CDTF">2019-05-02T14:11:36Z</dcterms:created>
  <dcterms:modified xsi:type="dcterms:W3CDTF">2001-12-31T18:52:46Z</dcterms:modified>
</cp:coreProperties>
</file>